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HealthSectorCoxsBazar/Shared Documents/Information Management/JRP/2025/"/>
    </mc:Choice>
  </mc:AlternateContent>
  <xr:revisionPtr revIDLastSave="14" documentId="8_{3786B9D5-90AF-4F8C-9057-9469E6D7C88C}" xr6:coauthVersionLast="47" xr6:coauthVersionMax="47" xr10:uidLastSave="{1F9B8C7B-BE2C-4770-9BCB-31CAFF1889EA}"/>
  <bookViews>
    <workbookView xWindow="-120" yWindow="-120" windowWidth="29040" windowHeight="15720" activeTab="2" xr2:uid="{06C6E31C-D7E6-4C03-AAE6-751E1D3C7D29}"/>
  </bookViews>
  <sheets>
    <sheet name="Caseload" sheetId="3" r:id="rId1"/>
    <sheet name="Health" sheetId="1" state="hidden" r:id="rId2"/>
    <sheet name="Sector targets and achievements" sheetId="2" r:id="rId3"/>
  </sheets>
  <definedNames>
    <definedName name="_xlnm._FilterDatabase" localSheetId="2" hidden="1">'Sector targets and achievements'!$A$1:$N$44</definedName>
    <definedName name="arr_h">--rng</definedName>
    <definedName name="arr_x">(COLUMN(rng)-MIN(COLUMN(rng))+1)*(rng=rng)</definedName>
    <definedName name="arr_y">(ROW(rng)-MIN(ROW(rng))+1)*(rng=rng)</definedName>
    <definedName name="asse_x_val_h">asse_x_val_y+1</definedName>
    <definedName name="asse_x_val_x">OFFSET(rng,-1,,1)</definedName>
    <definedName name="asse_x_val_y">COLUMN(rng)*0</definedName>
    <definedName name="asse_y_val_h">ROW(rng)^0</definedName>
    <definedName name="asse_y_val_x">OFFSET(rng,,-1,,1)</definedName>
    <definedName name="asse_y_val_y">ROWS(rng)-INDEX(arr_y,,1)+1</definedName>
    <definedName name="asse_y_val_y1">ROWS(rng)-INDEX(arr_y,,1)+1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J42" i="2" l="1"/>
  <c r="J41" i="2"/>
  <c r="J40" i="2"/>
  <c r="J39" i="2"/>
  <c r="J32" i="2"/>
  <c r="J31" i="2"/>
  <c r="J30" i="2"/>
  <c r="J29" i="2"/>
  <c r="J28" i="2"/>
  <c r="J27" i="2"/>
  <c r="J26" i="2"/>
  <c r="J25" i="2"/>
  <c r="J22" i="2"/>
  <c r="J21" i="2"/>
  <c r="J20" i="2"/>
  <c r="J18" i="2"/>
  <c r="J16" i="2"/>
  <c r="J15" i="2"/>
  <c r="J14" i="2"/>
  <c r="J13" i="2"/>
  <c r="J12" i="2"/>
  <c r="J7" i="2"/>
  <c r="J6" i="2"/>
  <c r="J5" i="2"/>
  <c r="J4" i="2"/>
  <c r="J3" i="2"/>
  <c r="AE20" i="3" l="1"/>
  <c r="AE25" i="3"/>
  <c r="AD25" i="3"/>
  <c r="AE24" i="3"/>
  <c r="AD24" i="3"/>
  <c r="AE23" i="3"/>
  <c r="AD23" i="3"/>
  <c r="AE22" i="3"/>
  <c r="AD22" i="3"/>
  <c r="AE21" i="3"/>
  <c r="AD21" i="3"/>
  <c r="AD20" i="3"/>
  <c r="AE18" i="3"/>
  <c r="AE17" i="3"/>
  <c r="AE16" i="3"/>
  <c r="AE15" i="3"/>
  <c r="AE14" i="3"/>
  <c r="AE28" i="3" s="1"/>
  <c r="AD18" i="3"/>
  <c r="AD17" i="3"/>
  <c r="AD16" i="3"/>
  <c r="AD15" i="3"/>
  <c r="AD14" i="3"/>
  <c r="AE13" i="3"/>
  <c r="AD13" i="3"/>
  <c r="U28" i="3"/>
  <c r="T28" i="3"/>
  <c r="U26" i="3"/>
  <c r="T26" i="3"/>
  <c r="U19" i="3"/>
  <c r="T19" i="3"/>
  <c r="U13" i="3"/>
  <c r="T13" i="3"/>
  <c r="K28" i="3"/>
  <c r="J28" i="3"/>
  <c r="K26" i="3"/>
  <c r="K27" i="3" s="1"/>
  <c r="J26" i="3"/>
  <c r="J27" i="3" s="1"/>
  <c r="K19" i="3"/>
  <c r="J19" i="3"/>
  <c r="K13" i="3"/>
  <c r="J13" i="3"/>
  <c r="AB28" i="3"/>
  <c r="AA28" i="3"/>
  <c r="Z28" i="3"/>
  <c r="Y28" i="3"/>
  <c r="X28" i="3"/>
  <c r="W28" i="3"/>
  <c r="R28" i="3"/>
  <c r="Q28" i="3"/>
  <c r="P28" i="3"/>
  <c r="O28" i="3"/>
  <c r="N28" i="3"/>
  <c r="M28" i="3"/>
  <c r="H28" i="3"/>
  <c r="G28" i="3"/>
  <c r="F28" i="3"/>
  <c r="E28" i="3"/>
  <c r="D28" i="3"/>
  <c r="C28" i="3"/>
  <c r="AB26" i="3"/>
  <c r="AA26" i="3"/>
  <c r="Z26" i="3"/>
  <c r="Y26" i="3"/>
  <c r="X26" i="3"/>
  <c r="W26" i="3"/>
  <c r="R26" i="3"/>
  <c r="Q26" i="3"/>
  <c r="P26" i="3"/>
  <c r="O26" i="3"/>
  <c r="N26" i="3"/>
  <c r="M26" i="3"/>
  <c r="H26" i="3"/>
  <c r="G26" i="3"/>
  <c r="F26" i="3"/>
  <c r="E26" i="3"/>
  <c r="D26" i="3"/>
  <c r="C26" i="3"/>
  <c r="AF25" i="3"/>
  <c r="AC25" i="3"/>
  <c r="V25" i="3"/>
  <c r="S25" i="3"/>
  <c r="L25" i="3"/>
  <c r="I25" i="3"/>
  <c r="AF24" i="3"/>
  <c r="AC24" i="3"/>
  <c r="V24" i="3"/>
  <c r="S24" i="3"/>
  <c r="L24" i="3"/>
  <c r="I24" i="3"/>
  <c r="AF23" i="3"/>
  <c r="AC23" i="3"/>
  <c r="V23" i="3"/>
  <c r="S23" i="3"/>
  <c r="L23" i="3"/>
  <c r="I23" i="3"/>
  <c r="AF22" i="3"/>
  <c r="AC22" i="3"/>
  <c r="V22" i="3"/>
  <c r="S22" i="3"/>
  <c r="L22" i="3"/>
  <c r="I22" i="3"/>
  <c r="AF21" i="3"/>
  <c r="AC21" i="3"/>
  <c r="V21" i="3"/>
  <c r="S21" i="3"/>
  <c r="L21" i="3"/>
  <c r="I21" i="3"/>
  <c r="AF20" i="3"/>
  <c r="AC20" i="3"/>
  <c r="V20" i="3"/>
  <c r="S20" i="3"/>
  <c r="L20" i="3"/>
  <c r="I20" i="3"/>
  <c r="AB19" i="3"/>
  <c r="AA19" i="3"/>
  <c r="Z19" i="3"/>
  <c r="Y19" i="3"/>
  <c r="X19" i="3"/>
  <c r="W19" i="3"/>
  <c r="R19" i="3"/>
  <c r="Q19" i="3"/>
  <c r="P19" i="3"/>
  <c r="O19" i="3"/>
  <c r="N19" i="3"/>
  <c r="M19" i="3"/>
  <c r="H19" i="3"/>
  <c r="G19" i="3"/>
  <c r="F19" i="3"/>
  <c r="E19" i="3"/>
  <c r="D19" i="3"/>
  <c r="C19" i="3"/>
  <c r="AF18" i="3"/>
  <c r="AC18" i="3"/>
  <c r="V18" i="3"/>
  <c r="S18" i="3"/>
  <c r="L18" i="3"/>
  <c r="I18" i="3"/>
  <c r="AF17" i="3"/>
  <c r="AC17" i="3"/>
  <c r="V17" i="3"/>
  <c r="S17" i="3"/>
  <c r="L17" i="3"/>
  <c r="I17" i="3"/>
  <c r="AF16" i="3"/>
  <c r="AC16" i="3"/>
  <c r="V16" i="3"/>
  <c r="S16" i="3"/>
  <c r="L16" i="3"/>
  <c r="I16" i="3"/>
  <c r="AF15" i="3"/>
  <c r="AC15" i="3"/>
  <c r="V15" i="3"/>
  <c r="S15" i="3"/>
  <c r="L15" i="3"/>
  <c r="I15" i="3"/>
  <c r="AF14" i="3"/>
  <c r="AC14" i="3"/>
  <c r="AC19" i="3" s="1"/>
  <c r="V14" i="3"/>
  <c r="S14" i="3"/>
  <c r="L14" i="3"/>
  <c r="I14" i="3"/>
  <c r="AB13" i="3"/>
  <c r="AA13" i="3"/>
  <c r="Z13" i="3"/>
  <c r="Y13" i="3"/>
  <c r="X13" i="3"/>
  <c r="W13" i="3"/>
  <c r="S13" i="3"/>
  <c r="R13" i="3"/>
  <c r="Q13" i="3"/>
  <c r="P13" i="3"/>
  <c r="O13" i="3"/>
  <c r="N13" i="3"/>
  <c r="M13" i="3"/>
  <c r="H13" i="3"/>
  <c r="G13" i="3"/>
  <c r="F13" i="3"/>
  <c r="E13" i="3"/>
  <c r="D13" i="3"/>
  <c r="C13" i="3"/>
  <c r="AF12" i="3"/>
  <c r="AC12" i="3"/>
  <c r="V12" i="3"/>
  <c r="L12" i="3"/>
  <c r="I12" i="3"/>
  <c r="AF11" i="3"/>
  <c r="AC11" i="3"/>
  <c r="V11" i="3"/>
  <c r="L11" i="3"/>
  <c r="I11" i="3"/>
  <c r="AF10" i="3"/>
  <c r="V10" i="3"/>
  <c r="L10" i="3"/>
  <c r="I10" i="3"/>
  <c r="AF9" i="3"/>
  <c r="V9" i="3"/>
  <c r="L9" i="3"/>
  <c r="I9" i="3"/>
  <c r="AE26" i="3" l="1"/>
  <c r="AD26" i="3"/>
  <c r="AD28" i="3"/>
  <c r="AE19" i="3"/>
  <c r="AD19" i="3"/>
  <c r="AD27" i="3" s="1"/>
  <c r="T27" i="3"/>
  <c r="U27" i="3"/>
  <c r="G27" i="3"/>
  <c r="Q27" i="3"/>
  <c r="AF26" i="3"/>
  <c r="H27" i="3"/>
  <c r="V26" i="3"/>
  <c r="V19" i="3"/>
  <c r="AC26" i="3"/>
  <c r="C27" i="3"/>
  <c r="L13" i="3"/>
  <c r="D27" i="3"/>
  <c r="AA27" i="3"/>
  <c r="AB27" i="3"/>
  <c r="I26" i="3"/>
  <c r="R27" i="3"/>
  <c r="L26" i="3"/>
  <c r="W27" i="3"/>
  <c r="I28" i="3"/>
  <c r="AC13" i="3"/>
  <c r="V13" i="3"/>
  <c r="V28" i="3"/>
  <c r="AF28" i="3"/>
  <c r="AC28" i="3"/>
  <c r="L19" i="3"/>
  <c r="E27" i="3"/>
  <c r="O27" i="3"/>
  <c r="Y27" i="3"/>
  <c r="L28" i="3"/>
  <c r="N27" i="3"/>
  <c r="F27" i="3"/>
  <c r="P27" i="3"/>
  <c r="Z27" i="3"/>
  <c r="I19" i="3"/>
  <c r="I27" i="3" s="1"/>
  <c r="M27" i="3"/>
  <c r="X27" i="3"/>
  <c r="AF13" i="3"/>
  <c r="S19" i="3"/>
  <c r="AF19" i="3"/>
  <c r="S28" i="3"/>
  <c r="S26" i="3"/>
  <c r="I13" i="3"/>
  <c r="AE27" i="3" l="1"/>
  <c r="S27" i="3"/>
  <c r="AC27" i="3"/>
  <c r="L27" i="3"/>
  <c r="AF27" i="3"/>
  <c r="V27" i="3"/>
</calcChain>
</file>

<file path=xl/sharedStrings.xml><?xml version="1.0" encoding="utf-8"?>
<sst xmlns="http://schemas.openxmlformats.org/spreadsheetml/2006/main" count="377" uniqueCount="192">
  <si>
    <t>COX'S BAZAR - 2025 JRP - Reached in Jan-Jun</t>
  </si>
  <si>
    <t>Select your Sector/Sub-sector from the drop-down list</t>
  </si>
  <si>
    <t>Sector/Sub-Sector:</t>
  </si>
  <si>
    <t>Health</t>
  </si>
  <si>
    <t>TOTAL POPULATION 2025 (projections)</t>
  </si>
  <si>
    <t>PEOPLE IN NEED (PIN) 2025</t>
  </si>
  <si>
    <t>PEOPLE TARGETED 2025</t>
  </si>
  <si>
    <t>PEOPLE REACHED JAN-JUN 2025</t>
  </si>
  <si>
    <t>Population group</t>
  </si>
  <si>
    <t>Location
(Camps/Unions)</t>
  </si>
  <si>
    <t xml:space="preserve"> Girls
(under 18 yrs)</t>
  </si>
  <si>
    <t xml:space="preserve">Boys
(under 18 yrs) </t>
  </si>
  <si>
    <t xml:space="preserve">Adult Women
(18-59 yrs) </t>
  </si>
  <si>
    <t xml:space="preserve"> Adult Men
(18-59 yrs) </t>
  </si>
  <si>
    <t xml:space="preserve">Elderly Women
(60 yrs +) </t>
  </si>
  <si>
    <t xml:space="preserve">Elderly Men
(60 yrs +) </t>
  </si>
  <si>
    <t>People with disabilities (out of total)</t>
  </si>
  <si>
    <t>Youth group (15 - 18 years)</t>
  </si>
  <si>
    <t>Youth group (18 - 24 years)</t>
  </si>
  <si>
    <t>TOTAL Population</t>
  </si>
  <si>
    <t>TOTAL PiN</t>
  </si>
  <si>
    <t>TOTAL Targeted</t>
  </si>
  <si>
    <t>TOTAL Reached Jan-Jun</t>
  </si>
  <si>
    <t>Refugees</t>
  </si>
  <si>
    <t>Camps in Ukhiya</t>
  </si>
  <si>
    <t>Camps in Teknaf</t>
  </si>
  <si>
    <t>Camps in Ukhiya (new arrivals)</t>
  </si>
  <si>
    <t>Camps in Teknaf (new arrivals)</t>
  </si>
  <si>
    <t>Total Refugees</t>
  </si>
  <si>
    <t>Host Community</t>
  </si>
  <si>
    <t>Haldia Palong - Ukhiya</t>
  </si>
  <si>
    <t>Jalia Palong - Ukhiya</t>
  </si>
  <si>
    <t>Palong Khali - Ukhiya</t>
  </si>
  <si>
    <t>Raja Palong - Ukhiya</t>
  </si>
  <si>
    <t>Ratna Palong - Ukhiya</t>
  </si>
  <si>
    <t>Total Host Community in Ukhiya</t>
  </si>
  <si>
    <t>Teknaf Paurashava - Teknaf</t>
  </si>
  <si>
    <t>Baharchhara - Teknaf</t>
  </si>
  <si>
    <t>Nhilla - Teknaf</t>
  </si>
  <si>
    <t>Sabrang - Teknaf</t>
  </si>
  <si>
    <t>Teknaf Sadar - Teknaf</t>
  </si>
  <si>
    <t>Whykong - Teknaf</t>
  </si>
  <si>
    <t>Total Host Community in Teknaf</t>
  </si>
  <si>
    <t>Total Host Community</t>
  </si>
  <si>
    <t>TOTAL</t>
  </si>
  <si>
    <t>Level of objectives</t>
  </si>
  <si>
    <t>Description of objectives/indicators/activities</t>
  </si>
  <si>
    <t>Unit Cost 
(only to Activity Groups)</t>
  </si>
  <si>
    <t>Link to Strategic Objectives
(only to Sector Obj and Activity Groups)</t>
  </si>
  <si>
    <t>Sector Objectives 1</t>
  </si>
  <si>
    <t>Support equitable access to essential primary and secondary healthcare services for Rohingya
refugees/FDMN and the host community. (SO2, SO3, SO4)</t>
  </si>
  <si>
    <t>Activity Group 1</t>
  </si>
  <si>
    <t>Eye/Ophthalmology Clinic/Hospital</t>
  </si>
  <si>
    <t>Indicator 1.1</t>
  </si>
  <si>
    <t>Activity Group 2</t>
  </si>
  <si>
    <t xml:space="preserve">Health Post </t>
  </si>
  <si>
    <t xml:space="preserve">Indicator 2.1 </t>
  </si>
  <si>
    <t>Activity Group 3</t>
  </si>
  <si>
    <t>NCD Clinics (Standalone)</t>
  </si>
  <si>
    <t>Indicator 3.1</t>
  </si>
  <si>
    <t>Activity Group 4</t>
  </si>
  <si>
    <t>Primary Health Care Centers</t>
  </si>
  <si>
    <t>Indicator 4.1</t>
  </si>
  <si>
    <t>Activity Group 5</t>
  </si>
  <si>
    <t>Rehabilitation, Physiotherapy Center</t>
  </si>
  <si>
    <t>Indicator 5.1</t>
  </si>
  <si>
    <t>Activity Group 6</t>
  </si>
  <si>
    <t>Secondary Health Care/Field Hospitals</t>
  </si>
  <si>
    <t>Indicator 6.1</t>
  </si>
  <si>
    <t>Sector Objectives 2</t>
  </si>
  <si>
    <t>Prepare for, prevent, and respond to outbreaks of communicable disease and other hazards that have
potential negative public health consequences. (SO2, SO3, SO4, SO5)</t>
  </si>
  <si>
    <t>Activity Group 7</t>
  </si>
  <si>
    <t xml:space="preserve">Contingency, Stockpiling of medical commodities, etc for Emergency Preparedness and Response </t>
  </si>
  <si>
    <t>Indicator 7.1</t>
  </si>
  <si>
    <t>Activity Group 8</t>
  </si>
  <si>
    <t xml:space="preserve">Epidemiology, Surveillance, and Health Information Management </t>
  </si>
  <si>
    <t>Indicator 8.1</t>
  </si>
  <si>
    <t>Activity Group 9</t>
  </si>
  <si>
    <t>Immunization and Vaccination: Expanded Programme for Immunization/Routine Immunization, COVID-19 Vaccination</t>
  </si>
  <si>
    <t>Indicator 9.1</t>
  </si>
  <si>
    <t>Activity Group 10</t>
  </si>
  <si>
    <t>Integrated Infectious Disease Treatment Centre</t>
  </si>
  <si>
    <t>Indicator 10.1</t>
  </si>
  <si>
    <t>Activity Group 11</t>
  </si>
  <si>
    <t>Mobile Medical Team</t>
  </si>
  <si>
    <t>Indicator 11.1</t>
  </si>
  <si>
    <t>Activity Group 12</t>
  </si>
  <si>
    <t>Support to Emergency Operation Center</t>
  </si>
  <si>
    <t>Indicator 12.1</t>
  </si>
  <si>
    <t>Sector Objectives 3</t>
  </si>
  <si>
    <t>Promote health and well-being at the individual and community level. (SO2, SO3, SO4)</t>
  </si>
  <si>
    <t>Activity Group 13</t>
  </si>
  <si>
    <t>AAP mainstreaming</t>
  </si>
  <si>
    <t>Indicator 13.1</t>
  </si>
  <si>
    <t>% of households visited by a community health worker at least once per week.</t>
  </si>
  <si>
    <t>Activity Group 14</t>
  </si>
  <si>
    <t>Community Health Education, mobilization, Behaviour Change</t>
  </si>
  <si>
    <t>Indicator 14.1</t>
  </si>
  <si>
    <t>Antenatal care coverage - at least four visits (%)</t>
  </si>
  <si>
    <t>Indicator 14.2</t>
  </si>
  <si>
    <t>% of births assisted by a skilled attendant</t>
  </si>
  <si>
    <t>Number of outpatient consultations per person per year (attendance rate or consultation rate)</t>
  </si>
  <si>
    <t>First-time Users of Family Planning Methods: Total number of first-time users in camps</t>
  </si>
  <si>
    <t>Number of consultations for clinical mental health support</t>
  </si>
  <si>
    <t>% of health facilities offering GBV services (CMR/IPV or first line support and referral).</t>
  </si>
  <si>
    <t>Coverage of Penta 3 among children &lt;1 year-old</t>
  </si>
  <si>
    <t>MR1 Coverage among children &lt;1 year-old</t>
  </si>
  <si>
    <t>MR2 Coverage among children &lt;2 year-old</t>
  </si>
  <si>
    <t>% of EWARS reports submitted within the required timeline. </t>
  </si>
  <si>
    <t>Description of objectives / activitygroups / indicators / sub-activities</t>
  </si>
  <si>
    <t>Target Population</t>
  </si>
  <si>
    <t>Unit of measurement</t>
  </si>
  <si>
    <t>In Need</t>
  </si>
  <si>
    <t>Baseline</t>
  </si>
  <si>
    <t>Target</t>
  </si>
  <si>
    <t>Refugee - Target</t>
  </si>
  <si>
    <t>Host - Target</t>
  </si>
  <si>
    <t>Total reached as of 30 June 2025</t>
  </si>
  <si>
    <t>Refugees - reached as of 30 June 2025</t>
  </si>
  <si>
    <t>Host communities - reached as of 30 June 2025</t>
  </si>
  <si>
    <t>Link to Strategic Objectives</t>
  </si>
  <si>
    <t>Remarks</t>
  </si>
  <si>
    <t>Support equitable access to essential primary and secondary healthcare services for Rohingya refugees/FDMNs and the host community.</t>
  </si>
  <si>
    <t>SO2, SO3, SO4</t>
  </si>
  <si>
    <t>Outcome indicator 1.1</t>
  </si>
  <si>
    <t>Crude Mortality Rate in camps /1000 Population</t>
  </si>
  <si>
    <t>Rate (Per 1,000 population)</t>
  </si>
  <si>
    <t>&lt;2.1</t>
  </si>
  <si>
    <t>Outcome indicator 1.2</t>
  </si>
  <si>
    <t>Maternal Mortality Rate /100,000 live births in camps</t>
  </si>
  <si>
    <t>Rate (Per 100,000 live births)</t>
  </si>
  <si>
    <t>&lt;70</t>
  </si>
  <si>
    <t>Outcome indicator 1.3</t>
  </si>
  <si>
    <t>Under 5 deaths / 1,000 live births in camps</t>
  </si>
  <si>
    <t>Rate (Per 1,000 live births)</t>
  </si>
  <si>
    <t>&lt;23</t>
  </si>
  <si>
    <t>Outcome indicator 1.4</t>
  </si>
  <si>
    <t>Percentage of People with Disabilities (PwDs) have access to the Mental Health Services</t>
  </si>
  <si>
    <t>Percentage</t>
  </si>
  <si>
    <t>Outcome indicator 1.5</t>
  </si>
  <si>
    <t>Percentage of Health Facilities with basic WASH services</t>
  </si>
  <si>
    <t>Refugees &amp; Host community</t>
  </si>
  <si>
    <t>Output indicator 1.1</t>
  </si>
  <si>
    <t>Average number of outpatient consultations per person per year (attendance rate or consultation rate)</t>
  </si>
  <si>
    <t>Consultations</t>
  </si>
  <si>
    <t>&gt;=2</t>
  </si>
  <si>
    <t>Output indicator 1.6</t>
  </si>
  <si>
    <t>Output indicator 1.3</t>
  </si>
  <si>
    <t>Individuals</t>
  </si>
  <si>
    <t>Output indicator 1.7</t>
  </si>
  <si>
    <t>Percentage of health facilities offering GBV services (CMR/IPV or first line support and referral).</t>
  </si>
  <si>
    <t>Health facilities</t>
  </si>
  <si>
    <t>E CteGtpge</t>
  </si>
  <si>
    <t>PspalGtpge</t>
  </si>
  <si>
    <t>Specialized services (Eye, E.N.T, Dental, Blood Bank etc.)</t>
  </si>
  <si>
    <t>.ci E.N.T, Dental, Blood</t>
  </si>
  <si>
    <t>Output indicator 1.2</t>
  </si>
  <si>
    <t>Average number of outpatient consultations per person per year for people with disabilities</t>
  </si>
  <si>
    <t>Output indicator 1.4</t>
  </si>
  <si>
    <t>Number of inpatient admissions/ hospital admissions recorded per year</t>
  </si>
  <si>
    <t>Hospital Admissions</t>
  </si>
  <si>
    <t>Output indicator 1.5</t>
  </si>
  <si>
    <t>Number of inpatient beds available at the Health Facilities</t>
  </si>
  <si>
    <t>Number of beds</t>
  </si>
  <si>
    <t>Output indicator 1.8</t>
  </si>
  <si>
    <t>Number of emergency referrals conducted for a higher level of care</t>
  </si>
  <si>
    <t>Number of Referrals</t>
  </si>
  <si>
    <t>Referral services</t>
  </si>
  <si>
    <t>Prepare for, prevent, and respond to outbreaks of communicable disease and other hazards that have potentially negative public health consequences.</t>
  </si>
  <si>
    <t>SO2, SO3, SO4, SO5</t>
  </si>
  <si>
    <t>Outcome indicator 2.1</t>
  </si>
  <si>
    <t xml:space="preserve">Case fatality Rate among Diphtheria cases      </t>
  </si>
  <si>
    <t>&lt;1%</t>
  </si>
  <si>
    <t>Outcome indicator 2.2</t>
  </si>
  <si>
    <t>Case fatality Rate among Dengue cases</t>
  </si>
  <si>
    <t>Outcome indicator 2.3</t>
  </si>
  <si>
    <t>Case fatality Rate among Cholera cases</t>
  </si>
  <si>
    <t xml:space="preserve"> ≥95% </t>
  </si>
  <si>
    <t>Percentage of EWARS reports submitted within the required timeline. </t>
  </si>
  <si>
    <t xml:space="preserve"> ≥80% </t>
  </si>
  <si>
    <t xml:space="preserve">Percentage of Hepatitis C diagonsed patient received treatment </t>
  </si>
  <si>
    <t>≥70%</t>
  </si>
  <si>
    <t>Immunization and Vaccination</t>
  </si>
  <si>
    <t>Promote health and well-being at the individual, household and community level.</t>
  </si>
  <si>
    <t>Outcome indicator 3.1</t>
  </si>
  <si>
    <t>Percentage of refugees with sufficient knowledge about cholera causes, symptoms, and breastfeeding practices for children with cholera</t>
  </si>
  <si>
    <t>Percentage of households visited by a community health worker at least once per week.</t>
  </si>
  <si>
    <t>Households</t>
  </si>
  <si>
    <t>Antenatal care coverage - at least four visits (Percentage)</t>
  </si>
  <si>
    <t>Percentage of births assisted by a skilled attendant</t>
  </si>
  <si>
    <t>Against the early target population</t>
  </si>
  <si>
    <t>% of treatment completed against diagnosed patients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</si>
</sst>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_-* #,##0.00_-;\-* #,##0.00_-;_-* &quot;-&quot;??_-;_-@_-"/>
    <numFmt numFmtId="166" formatCode="_-* #,##0_-;\-* #,##0_-;_-* &quot;-&quot;??_-;_-@_-"/>
  </numFmts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Lato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12"/>
      <color theme="4" tint="-0.249977111117893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5" tint="-0.249977111117893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i/>
      <sz val="11"/>
      <color theme="0" tint="-0.34998626667073579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theme="1" tint="0.249977111117893"/>
      <name val="Aptos Narrow"/>
      <family val="2"/>
      <scheme val="minor"/>
    </font>
    <font>
      <b/>
      <sz val="11"/>
      <color theme="0"/>
      <name val="Lato"/>
      <family val="2"/>
    </font>
    <font>
      <sz val="8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theme="0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indexed="64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0" tint="-0.14999847407452621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0" tint="-0.14999847407452621"/>
      </bottom>
      <diagonal/>
    </border>
    <border>
      <left/>
      <right/>
      <top style="medium">
        <color theme="1" tint="0.499984740745262"/>
      </top>
      <bottom style="thin">
        <color theme="0" tint="-0.14999847407452621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0" tint="-0.14999847407452621"/>
      </bottom>
      <diagonal/>
    </border>
    <border>
      <left style="medium">
        <color theme="1" tint="0.499984740745262"/>
      </left>
      <right style="thin">
        <color theme="0" tint="-0.14999847407452621"/>
      </right>
      <top style="medium">
        <color theme="1" tint="0.49998474074526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theme="1" tint="0.499984740745262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1" tint="0.499984740745262"/>
      </top>
      <bottom style="thin">
        <color theme="0" tint="-0.14999847407452621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14999847407452621"/>
      </right>
      <top style="thin">
        <color theme="0" tint="-0.14999847407452621"/>
      </top>
      <bottom style="medium">
        <color theme="1" tint="0.49998474074526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theme="1" tint="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0" tint="-0.14999847407452621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indexed="64"/>
      </bottom>
      <diagonal/>
    </border>
    <border>
      <left style="medium">
        <color theme="1" tint="0.499984740745262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0" tint="-0.14999847407452621"/>
      </bottom>
      <diagonal/>
    </border>
    <border>
      <left/>
      <right style="medium">
        <color theme="1" tint="0.499984740745262"/>
      </right>
      <top/>
      <bottom style="thin">
        <color theme="0" tint="-0.14999847407452621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0" tint="-0.14999847407452621"/>
      </bottom>
      <diagonal/>
    </border>
    <border>
      <left style="medium">
        <color theme="1" tint="0.499984740745262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 style="thin">
        <color theme="0" tint="-0.14999847407452621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medium">
        <color theme="1" tint="0.499984740745262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medium">
        <color theme="1" tint="0.499984740745262"/>
      </left>
      <right style="thin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14999847407452621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4" tint="0.39997558519241921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thin">
        <color theme="0" tint="-0.14999847407452621"/>
      </top>
      <bottom/>
      <diagonal/>
    </border>
    <border>
      <left style="medium">
        <color theme="1" tint="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</cellStyleXfs>
  <cellXfs count="25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8" borderId="1" xfId="0" applyFill="1" applyBorder="1" applyAlignment="1">
      <alignment vertical="top"/>
    </xf>
    <xf numFmtId="0" fontId="0" fillId="8" borderId="1" xfId="0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4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7" fillId="9" borderId="0" xfId="0" applyFont="1" applyFill="1" applyAlignment="1" applyProtection="1">
      <alignment vertical="center"/>
      <protection hidden="1"/>
    </xf>
    <xf numFmtId="0" fontId="8" fillId="8" borderId="0" xfId="0" applyFont="1" applyFill="1"/>
    <xf numFmtId="0" fontId="0" fillId="0" borderId="0" xfId="0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Protection="1">
      <protection hidden="1"/>
    </xf>
    <xf numFmtId="164" fontId="6" fillId="10" borderId="6" xfId="0" applyNumberFormat="1" applyFont="1" applyFill="1" applyBorder="1" applyAlignment="1" applyProtection="1">
      <alignment horizontal="center" vertical="center" wrapText="1"/>
      <protection hidden="1"/>
    </xf>
    <xf numFmtId="164" fontId="6" fillId="10" borderId="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11" borderId="12" xfId="0" applyFill="1" applyBorder="1" applyProtection="1">
      <protection hidden="1"/>
    </xf>
    <xf numFmtId="0" fontId="0" fillId="11" borderId="13" xfId="0" applyFill="1" applyBorder="1" applyProtection="1">
      <protection hidden="1"/>
    </xf>
    <xf numFmtId="166" fontId="0" fillId="11" borderId="14" xfId="1" applyNumberFormat="1" applyFont="1" applyFill="1" applyBorder="1" applyAlignment="1" applyProtection="1">
      <alignment horizontal="right"/>
      <protection hidden="1"/>
    </xf>
    <xf numFmtId="166" fontId="0" fillId="11" borderId="15" xfId="1" applyNumberFormat="1" applyFont="1" applyFill="1" applyBorder="1" applyAlignment="1" applyProtection="1">
      <alignment horizontal="right"/>
      <protection hidden="1"/>
    </xf>
    <xf numFmtId="166" fontId="20" fillId="11" borderId="16" xfId="1" applyNumberFormat="1" applyFont="1" applyFill="1" applyBorder="1" applyAlignment="1" applyProtection="1">
      <alignment horizontal="right"/>
      <protection hidden="1"/>
    </xf>
    <xf numFmtId="166" fontId="20" fillId="11" borderId="17" xfId="1" applyNumberFormat="1" applyFont="1" applyFill="1" applyBorder="1" applyAlignment="1" applyProtection="1">
      <alignment horizontal="right"/>
      <protection hidden="1"/>
    </xf>
    <xf numFmtId="166" fontId="20" fillId="11" borderId="18" xfId="1" applyNumberFormat="1" applyFont="1" applyFill="1" applyBorder="1" applyAlignment="1" applyProtection="1">
      <alignment horizontal="right"/>
      <protection hidden="1"/>
    </xf>
    <xf numFmtId="0" fontId="0" fillId="11" borderId="19" xfId="0" applyFill="1" applyBorder="1" applyProtection="1">
      <protection hidden="1"/>
    </xf>
    <xf numFmtId="0" fontId="0" fillId="11" borderId="20" xfId="0" applyFill="1" applyBorder="1" applyProtection="1">
      <protection hidden="1"/>
    </xf>
    <xf numFmtId="166" fontId="0" fillId="11" borderId="21" xfId="1" applyNumberFormat="1" applyFont="1" applyFill="1" applyBorder="1" applyAlignment="1" applyProtection="1">
      <alignment horizontal="right"/>
      <protection hidden="1"/>
    </xf>
    <xf numFmtId="166" fontId="0" fillId="11" borderId="22" xfId="1" applyNumberFormat="1" applyFont="1" applyFill="1" applyBorder="1" applyAlignment="1" applyProtection="1">
      <alignment horizontal="right"/>
      <protection hidden="1"/>
    </xf>
    <xf numFmtId="166" fontId="20" fillId="11" borderId="23" xfId="1" applyNumberFormat="1" applyFont="1" applyFill="1" applyBorder="1" applyAlignment="1" applyProtection="1">
      <alignment horizontal="right"/>
      <protection hidden="1"/>
    </xf>
    <xf numFmtId="166" fontId="20" fillId="11" borderId="24" xfId="1" applyNumberFormat="1" applyFont="1" applyFill="1" applyBorder="1" applyAlignment="1" applyProtection="1">
      <alignment horizontal="right"/>
      <protection hidden="1"/>
    </xf>
    <xf numFmtId="166" fontId="20" fillId="11" borderId="25" xfId="1" applyNumberFormat="1" applyFont="1" applyFill="1" applyBorder="1" applyAlignment="1" applyProtection="1">
      <alignment horizontal="right"/>
      <protection hidden="1"/>
    </xf>
    <xf numFmtId="0" fontId="0" fillId="11" borderId="26" xfId="0" applyFill="1" applyBorder="1" applyProtection="1">
      <protection hidden="1"/>
    </xf>
    <xf numFmtId="166" fontId="0" fillId="11" borderId="16" xfId="1" applyNumberFormat="1" applyFont="1" applyFill="1" applyBorder="1" applyAlignment="1" applyProtection="1">
      <alignment horizontal="right"/>
      <protection hidden="1"/>
    </xf>
    <xf numFmtId="166" fontId="0" fillId="11" borderId="17" xfId="1" applyNumberFormat="1" applyFont="1" applyFill="1" applyBorder="1" applyAlignment="1" applyProtection="1">
      <alignment horizontal="right"/>
      <protection hidden="1"/>
    </xf>
    <xf numFmtId="166" fontId="0" fillId="11" borderId="18" xfId="1" applyNumberFormat="1" applyFont="1" applyFill="1" applyBorder="1" applyAlignment="1" applyProtection="1">
      <alignment horizontal="right"/>
      <protection hidden="1"/>
    </xf>
    <xf numFmtId="0" fontId="0" fillId="11" borderId="27" xfId="0" applyFill="1" applyBorder="1" applyProtection="1">
      <protection hidden="1"/>
    </xf>
    <xf numFmtId="166" fontId="0" fillId="11" borderId="23" xfId="1" applyNumberFormat="1" applyFont="1" applyFill="1" applyBorder="1" applyAlignment="1" applyProtection="1">
      <alignment horizontal="right"/>
      <protection hidden="1"/>
    </xf>
    <xf numFmtId="166" fontId="0" fillId="11" borderId="24" xfId="1" applyNumberFormat="1" applyFont="1" applyFill="1" applyBorder="1" applyAlignment="1" applyProtection="1">
      <alignment horizontal="right"/>
      <protection hidden="1"/>
    </xf>
    <xf numFmtId="166" fontId="0" fillId="11" borderId="25" xfId="1" applyNumberFormat="1" applyFont="1" applyFill="1" applyBorder="1" applyAlignment="1" applyProtection="1">
      <alignment horizontal="right"/>
      <protection hidden="1"/>
    </xf>
    <xf numFmtId="0" fontId="1" fillId="11" borderId="28" xfId="0" applyFont="1" applyFill="1" applyBorder="1" applyAlignment="1" applyProtection="1">
      <alignment horizontal="right" vertical="center" wrapText="1"/>
      <protection hidden="1"/>
    </xf>
    <xf numFmtId="0" fontId="1" fillId="11" borderId="29" xfId="0" applyFont="1" applyFill="1" applyBorder="1" applyAlignment="1" applyProtection="1">
      <alignment horizontal="right" vertical="center" wrapText="1"/>
      <protection hidden="1"/>
    </xf>
    <xf numFmtId="166" fontId="1" fillId="11" borderId="31" xfId="1" applyNumberFormat="1" applyFont="1" applyFill="1" applyBorder="1" applyAlignment="1" applyProtection="1">
      <alignment horizontal="right"/>
      <protection hidden="1"/>
    </xf>
    <xf numFmtId="166" fontId="1" fillId="11" borderId="32" xfId="1" applyNumberFormat="1" applyFont="1" applyFill="1" applyBorder="1" applyAlignment="1" applyProtection="1">
      <alignment horizontal="right"/>
      <protection hidden="1"/>
    </xf>
    <xf numFmtId="166" fontId="1" fillId="11" borderId="33" xfId="1" applyNumberFormat="1" applyFont="1" applyFill="1" applyBorder="1" applyAlignment="1" applyProtection="1">
      <alignment horizontal="right"/>
      <protection hidden="1"/>
    </xf>
    <xf numFmtId="166" fontId="1" fillId="11" borderId="34" xfId="1" applyNumberFormat="1" applyFont="1" applyFill="1" applyBorder="1" applyAlignment="1" applyProtection="1">
      <alignment horizontal="right"/>
      <protection hidden="1"/>
    </xf>
    <xf numFmtId="166" fontId="1" fillId="11" borderId="30" xfId="1" applyNumberFormat="1" applyFont="1" applyFill="1" applyBorder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0" fillId="12" borderId="35" xfId="0" applyFill="1" applyBorder="1" applyProtection="1">
      <protection hidden="1"/>
    </xf>
    <xf numFmtId="1" fontId="0" fillId="12" borderId="36" xfId="0" applyNumberFormat="1" applyFill="1" applyBorder="1" applyProtection="1">
      <protection hidden="1"/>
    </xf>
    <xf numFmtId="166" fontId="0" fillId="12" borderId="37" xfId="1" applyNumberFormat="1" applyFont="1" applyFill="1" applyBorder="1" applyAlignment="1" applyProtection="1">
      <alignment horizontal="right"/>
      <protection hidden="1"/>
    </xf>
    <xf numFmtId="166" fontId="0" fillId="12" borderId="38" xfId="1" applyNumberFormat="1" applyFont="1" applyFill="1" applyBorder="1" applyAlignment="1" applyProtection="1">
      <alignment horizontal="right"/>
      <protection hidden="1"/>
    </xf>
    <xf numFmtId="166" fontId="0" fillId="12" borderId="39" xfId="1" applyNumberFormat="1" applyFont="1" applyFill="1" applyBorder="1" applyAlignment="1" applyProtection="1">
      <alignment horizontal="right"/>
      <protection hidden="1"/>
    </xf>
    <xf numFmtId="166" fontId="0" fillId="12" borderId="40" xfId="1" applyNumberFormat="1" applyFont="1" applyFill="1" applyBorder="1" applyAlignment="1" applyProtection="1">
      <alignment horizontal="right"/>
      <protection hidden="1"/>
    </xf>
    <xf numFmtId="1" fontId="0" fillId="12" borderId="41" xfId="0" applyNumberFormat="1" applyFill="1" applyBorder="1" applyProtection="1">
      <protection hidden="1"/>
    </xf>
    <xf numFmtId="166" fontId="0" fillId="12" borderId="42" xfId="1" applyNumberFormat="1" applyFont="1" applyFill="1" applyBorder="1" applyAlignment="1" applyProtection="1">
      <alignment horizontal="right"/>
      <protection hidden="1"/>
    </xf>
    <xf numFmtId="166" fontId="0" fillId="12" borderId="43" xfId="1" applyNumberFormat="1" applyFont="1" applyFill="1" applyBorder="1" applyAlignment="1" applyProtection="1">
      <alignment horizontal="right"/>
      <protection hidden="1"/>
    </xf>
    <xf numFmtId="166" fontId="0" fillId="12" borderId="44" xfId="1" applyNumberFormat="1" applyFont="1" applyFill="1" applyBorder="1" applyAlignment="1" applyProtection="1">
      <alignment horizontal="right"/>
      <protection hidden="1"/>
    </xf>
    <xf numFmtId="166" fontId="0" fillId="12" borderId="45" xfId="1" applyNumberFormat="1" applyFont="1" applyFill="1" applyBorder="1" applyAlignment="1" applyProtection="1">
      <alignment horizontal="right"/>
      <protection hidden="1"/>
    </xf>
    <xf numFmtId="0" fontId="0" fillId="12" borderId="46" xfId="0" applyFill="1" applyBorder="1" applyProtection="1">
      <protection hidden="1"/>
    </xf>
    <xf numFmtId="1" fontId="0" fillId="12" borderId="20" xfId="0" applyNumberFormat="1" applyFill="1" applyBorder="1" applyProtection="1">
      <protection hidden="1"/>
    </xf>
    <xf numFmtId="166" fontId="0" fillId="12" borderId="22" xfId="1" applyNumberFormat="1" applyFont="1" applyFill="1" applyBorder="1" applyAlignment="1" applyProtection="1">
      <alignment horizontal="right"/>
      <protection hidden="1"/>
    </xf>
    <xf numFmtId="166" fontId="0" fillId="12" borderId="23" xfId="1" applyNumberFormat="1" applyFont="1" applyFill="1" applyBorder="1" applyAlignment="1" applyProtection="1">
      <alignment horizontal="right"/>
      <protection hidden="1"/>
    </xf>
    <xf numFmtId="166" fontId="0" fillId="12" borderId="25" xfId="1" applyNumberFormat="1" applyFont="1" applyFill="1" applyBorder="1" applyAlignment="1" applyProtection="1">
      <alignment horizontal="right"/>
      <protection hidden="1"/>
    </xf>
    <xf numFmtId="166" fontId="0" fillId="12" borderId="47" xfId="1" applyNumberFormat="1" applyFont="1" applyFill="1" applyBorder="1" applyAlignment="1" applyProtection="1">
      <alignment horizontal="right"/>
      <protection hidden="1"/>
    </xf>
    <xf numFmtId="166" fontId="1" fillId="12" borderId="48" xfId="1" applyNumberFormat="1" applyFont="1" applyFill="1" applyBorder="1" applyAlignment="1" applyProtection="1">
      <alignment horizontal="right"/>
      <protection hidden="1"/>
    </xf>
    <xf numFmtId="166" fontId="1" fillId="12" borderId="4" xfId="1" applyNumberFormat="1" applyFont="1" applyFill="1" applyBorder="1" applyAlignment="1" applyProtection="1">
      <alignment horizontal="right"/>
      <protection hidden="1"/>
    </xf>
    <xf numFmtId="166" fontId="1" fillId="12" borderId="3" xfId="1" applyNumberFormat="1" applyFont="1" applyFill="1" applyBorder="1" applyAlignment="1" applyProtection="1">
      <alignment horizontal="right"/>
      <protection hidden="1"/>
    </xf>
    <xf numFmtId="0" fontId="0" fillId="12" borderId="49" xfId="0" applyFill="1" applyBorder="1" applyProtection="1">
      <protection hidden="1"/>
    </xf>
    <xf numFmtId="1" fontId="0" fillId="12" borderId="50" xfId="0" applyNumberFormat="1" applyFill="1" applyBorder="1" applyProtection="1">
      <protection hidden="1"/>
    </xf>
    <xf numFmtId="166" fontId="0" fillId="12" borderId="51" xfId="1" applyNumberFormat="1" applyFont="1" applyFill="1" applyBorder="1" applyAlignment="1" applyProtection="1">
      <alignment horizontal="right"/>
      <protection hidden="1"/>
    </xf>
    <xf numFmtId="166" fontId="0" fillId="12" borderId="53" xfId="1" applyNumberFormat="1" applyFont="1" applyFill="1" applyBorder="1" applyAlignment="1" applyProtection="1">
      <alignment horizontal="right"/>
      <protection hidden="1"/>
    </xf>
    <xf numFmtId="166" fontId="0" fillId="12" borderId="54" xfId="1" applyNumberFormat="1" applyFont="1" applyFill="1" applyBorder="1" applyAlignment="1" applyProtection="1">
      <alignment horizontal="right"/>
      <protection hidden="1"/>
    </xf>
    <xf numFmtId="166" fontId="0" fillId="12" borderId="55" xfId="1" applyNumberFormat="1" applyFont="1" applyFill="1" applyBorder="1" applyAlignment="1" applyProtection="1">
      <alignment horizontal="right"/>
      <protection hidden="1"/>
    </xf>
    <xf numFmtId="166" fontId="1" fillId="12" borderId="56" xfId="1" applyNumberFormat="1" applyFont="1" applyFill="1" applyBorder="1" applyAlignment="1" applyProtection="1">
      <alignment horizontal="right"/>
      <protection hidden="1"/>
    </xf>
    <xf numFmtId="166" fontId="1" fillId="12" borderId="57" xfId="1" applyNumberFormat="1" applyFont="1" applyFill="1" applyBorder="1" applyAlignment="1" applyProtection="1">
      <alignment horizontal="right"/>
      <protection hidden="1"/>
    </xf>
    <xf numFmtId="166" fontId="1" fillId="12" borderId="58" xfId="1" applyNumberFormat="1" applyFont="1" applyFill="1" applyBorder="1" applyAlignment="1" applyProtection="1">
      <alignment horizontal="right"/>
      <protection hidden="1"/>
    </xf>
    <xf numFmtId="166" fontId="1" fillId="12" borderId="6" xfId="1" applyNumberFormat="1" applyFont="1" applyFill="1" applyBorder="1" applyAlignment="1" applyProtection="1">
      <alignment horizontal="right"/>
      <protection hidden="1"/>
    </xf>
    <xf numFmtId="166" fontId="1" fillId="12" borderId="7" xfId="1" applyNumberFormat="1" applyFont="1" applyFill="1" applyBorder="1" applyAlignment="1" applyProtection="1">
      <alignment horizontal="right"/>
      <protection hidden="1"/>
    </xf>
    <xf numFmtId="166" fontId="1" fillId="12" borderId="10" xfId="1" applyNumberFormat="1" applyFont="1" applyFill="1" applyBorder="1" applyAlignment="1" applyProtection="1">
      <alignment horizontal="right"/>
      <protection hidden="1"/>
    </xf>
    <xf numFmtId="166" fontId="23" fillId="13" borderId="3" xfId="1" applyNumberFormat="1" applyFont="1" applyFill="1" applyBorder="1" applyAlignment="1" applyProtection="1">
      <alignment horizontal="right" vertical="center"/>
      <protection hidden="1"/>
    </xf>
    <xf numFmtId="166" fontId="23" fillId="13" borderId="4" xfId="1" applyNumberFormat="1" applyFont="1" applyFill="1" applyBorder="1" applyAlignment="1" applyProtection="1">
      <alignment horizontal="right" vertical="center"/>
      <protection hidden="1"/>
    </xf>
    <xf numFmtId="166" fontId="23" fillId="13" borderId="48" xfId="1" applyNumberFormat="1" applyFont="1" applyFill="1" applyBorder="1" applyAlignment="1" applyProtection="1">
      <alignment horizontal="right" vertical="center"/>
      <protection hidden="1"/>
    </xf>
    <xf numFmtId="164" fontId="17" fillId="8" borderId="6" xfId="0" applyNumberFormat="1" applyFont="1" applyFill="1" applyBorder="1" applyAlignment="1">
      <alignment horizontal="center" vertical="center" wrapText="1"/>
    </xf>
    <xf numFmtId="164" fontId="17" fillId="8" borderId="62" xfId="0" applyNumberFormat="1" applyFont="1" applyFill="1" applyBorder="1" applyAlignment="1">
      <alignment horizontal="center" vertical="center" wrapText="1"/>
    </xf>
    <xf numFmtId="0" fontId="17" fillId="16" borderId="6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166" fontId="0" fillId="11" borderId="6" xfId="1" applyNumberFormat="1" applyFont="1" applyFill="1" applyBorder="1" applyAlignment="1">
      <alignment horizontal="right"/>
    </xf>
    <xf numFmtId="166" fontId="0" fillId="11" borderId="7" xfId="1" applyNumberFormat="1" applyFont="1" applyFill="1" applyBorder="1" applyAlignment="1">
      <alignment horizontal="right"/>
    </xf>
    <xf numFmtId="166" fontId="21" fillId="11" borderId="6" xfId="1" applyNumberFormat="1" applyFont="1" applyFill="1" applyBorder="1" applyAlignment="1">
      <alignment horizontal="right"/>
    </xf>
    <xf numFmtId="166" fontId="21" fillId="11" borderId="10" xfId="1" applyNumberFormat="1" applyFont="1" applyFill="1" applyBorder="1" applyAlignment="1">
      <alignment horizontal="right"/>
    </xf>
    <xf numFmtId="166" fontId="0" fillId="11" borderId="63" xfId="1" applyNumberFormat="1" applyFont="1" applyFill="1" applyBorder="1" applyAlignment="1">
      <alignment horizontal="right"/>
    </xf>
    <xf numFmtId="166" fontId="0" fillId="11" borderId="52" xfId="1" applyNumberFormat="1" applyFont="1" applyFill="1" applyBorder="1" applyAlignment="1">
      <alignment horizontal="right"/>
    </xf>
    <xf numFmtId="166" fontId="21" fillId="11" borderId="63" xfId="1" applyNumberFormat="1" applyFont="1" applyFill="1" applyBorder="1" applyAlignment="1">
      <alignment horizontal="right"/>
    </xf>
    <xf numFmtId="166" fontId="21" fillId="11" borderId="51" xfId="1" applyNumberFormat="1" applyFont="1" applyFill="1" applyBorder="1" applyAlignment="1">
      <alignment horizontal="right"/>
    </xf>
    <xf numFmtId="166" fontId="1" fillId="11" borderId="6" xfId="1" applyNumberFormat="1" applyFont="1" applyFill="1" applyBorder="1" applyAlignment="1">
      <alignment horizontal="right" vertical="center"/>
    </xf>
    <xf numFmtId="166" fontId="1" fillId="11" borderId="7" xfId="1" applyNumberFormat="1" applyFont="1" applyFill="1" applyBorder="1" applyAlignment="1">
      <alignment horizontal="right" vertical="center"/>
    </xf>
    <xf numFmtId="166" fontId="1" fillId="11" borderId="6" xfId="1" applyNumberFormat="1" applyFont="1" applyFill="1" applyBorder="1" applyAlignment="1">
      <alignment horizontal="right"/>
    </xf>
    <xf numFmtId="166" fontId="0" fillId="12" borderId="64" xfId="1" applyNumberFormat="1" applyFont="1" applyFill="1" applyBorder="1" applyAlignment="1">
      <alignment horizontal="right"/>
    </xf>
    <xf numFmtId="166" fontId="0" fillId="12" borderId="65" xfId="1" applyNumberFormat="1" applyFont="1" applyFill="1" applyBorder="1" applyAlignment="1">
      <alignment horizontal="right"/>
    </xf>
    <xf numFmtId="166" fontId="21" fillId="12" borderId="64" xfId="1" applyNumberFormat="1" applyFont="1" applyFill="1" applyBorder="1" applyAlignment="1">
      <alignment horizontal="right"/>
    </xf>
    <xf numFmtId="166" fontId="21" fillId="12" borderId="66" xfId="1" applyNumberFormat="1" applyFont="1" applyFill="1" applyBorder="1" applyAlignment="1">
      <alignment horizontal="right"/>
    </xf>
    <xf numFmtId="166" fontId="0" fillId="12" borderId="63" xfId="1" applyNumberFormat="1" applyFont="1" applyFill="1" applyBorder="1" applyAlignment="1">
      <alignment horizontal="right"/>
    </xf>
    <xf numFmtId="166" fontId="0" fillId="12" borderId="52" xfId="1" applyNumberFormat="1" applyFont="1" applyFill="1" applyBorder="1" applyAlignment="1">
      <alignment horizontal="right"/>
    </xf>
    <xf numFmtId="166" fontId="21" fillId="12" borderId="63" xfId="1" applyNumberFormat="1" applyFont="1" applyFill="1" applyBorder="1" applyAlignment="1">
      <alignment horizontal="right"/>
    </xf>
    <xf numFmtId="166" fontId="21" fillId="12" borderId="51" xfId="1" applyNumberFormat="1" applyFont="1" applyFill="1" applyBorder="1" applyAlignment="1">
      <alignment horizontal="right"/>
    </xf>
    <xf numFmtId="166" fontId="1" fillId="12" borderId="6" xfId="1" applyNumberFormat="1" applyFont="1" applyFill="1" applyBorder="1" applyAlignment="1">
      <alignment horizontal="right"/>
    </xf>
    <xf numFmtId="166" fontId="1" fillId="12" borderId="7" xfId="1" applyNumberFormat="1" applyFont="1" applyFill="1" applyBorder="1" applyAlignment="1">
      <alignment horizontal="right"/>
    </xf>
    <xf numFmtId="166" fontId="21" fillId="12" borderId="6" xfId="1" applyNumberFormat="1" applyFont="1" applyFill="1" applyBorder="1" applyAlignment="1">
      <alignment horizontal="right"/>
    </xf>
    <xf numFmtId="166" fontId="21" fillId="12" borderId="10" xfId="1" applyNumberFormat="1" applyFont="1" applyFill="1" applyBorder="1" applyAlignment="1">
      <alignment horizontal="right"/>
    </xf>
    <xf numFmtId="166" fontId="0" fillId="12" borderId="6" xfId="1" applyNumberFormat="1" applyFont="1" applyFill="1" applyBorder="1" applyAlignment="1">
      <alignment horizontal="right"/>
    </xf>
    <xf numFmtId="166" fontId="0" fillId="12" borderId="7" xfId="1" applyNumberFormat="1" applyFont="1" applyFill="1" applyBorder="1" applyAlignment="1">
      <alignment horizontal="right"/>
    </xf>
    <xf numFmtId="166" fontId="1" fillId="12" borderId="6" xfId="1" applyNumberFormat="1" applyFont="1" applyFill="1" applyBorder="1" applyAlignment="1">
      <alignment horizontal="right" vertical="center"/>
    </xf>
    <xf numFmtId="166" fontId="1" fillId="12" borderId="7" xfId="1" applyNumberFormat="1" applyFont="1" applyFill="1" applyBorder="1" applyAlignment="1">
      <alignment horizontal="right" vertical="center"/>
    </xf>
    <xf numFmtId="166" fontId="6" fillId="10" borderId="59" xfId="1" applyNumberFormat="1" applyFont="1" applyFill="1" applyBorder="1" applyAlignment="1">
      <alignment horizontal="right" vertical="center"/>
    </xf>
    <xf numFmtId="166" fontId="23" fillId="14" borderId="3" xfId="1" applyNumberFormat="1" applyFont="1" applyFill="1" applyBorder="1" applyAlignment="1">
      <alignment horizontal="right"/>
    </xf>
    <xf numFmtId="166" fontId="23" fillId="15" borderId="48" xfId="1" applyNumberFormat="1" applyFont="1" applyFill="1" applyBorder="1" applyAlignment="1">
      <alignment horizontal="right"/>
    </xf>
    <xf numFmtId="0" fontId="24" fillId="9" borderId="1" xfId="0" applyFont="1" applyFill="1" applyBorder="1" applyAlignment="1">
      <alignment horizontal="left" vertical="center" wrapText="1"/>
    </xf>
    <xf numFmtId="0" fontId="24" fillId="9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2" fillId="17" borderId="1" xfId="0" applyFont="1" applyFill="1" applyBorder="1" applyAlignment="1">
      <alignment vertical="top"/>
    </xf>
    <xf numFmtId="0" fontId="2" fillId="17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9" fontId="0" fillId="0" borderId="0" xfId="2" applyFont="1" applyProtection="1">
      <protection hidden="1"/>
    </xf>
    <xf numFmtId="166" fontId="0" fillId="0" borderId="0" xfId="0" applyNumberFormat="1" applyProtection="1">
      <protection hidden="1"/>
    </xf>
    <xf numFmtId="0" fontId="4" fillId="0" borderId="7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vertical="top" wrapText="1"/>
    </xf>
    <xf numFmtId="9" fontId="2" fillId="17" borderId="1" xfId="0" applyNumberFormat="1" applyFont="1" applyFill="1" applyBorder="1" applyAlignment="1">
      <alignment vertical="top" wrapText="1"/>
    </xf>
    <xf numFmtId="9" fontId="0" fillId="2" borderId="1" xfId="2" applyFont="1" applyFill="1" applyBorder="1" applyAlignment="1">
      <alignment vertical="top"/>
    </xf>
    <xf numFmtId="9" fontId="0" fillId="2" borderId="1" xfId="0" applyNumberFormat="1" applyFill="1" applyBorder="1" applyAlignment="1">
      <alignment vertical="top"/>
    </xf>
    <xf numFmtId="3" fontId="0" fillId="2" borderId="1" xfId="0" applyNumberFormat="1" applyFill="1" applyBorder="1" applyAlignment="1">
      <alignment vertical="top"/>
    </xf>
    <xf numFmtId="10" fontId="2" fillId="17" borderId="1" xfId="0" applyNumberFormat="1" applyFont="1" applyFill="1" applyBorder="1" applyAlignment="1">
      <alignment vertical="top" wrapText="1"/>
    </xf>
    <xf numFmtId="9" fontId="0" fillId="2" borderId="1" xfId="0" applyNumberForma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9" fontId="4" fillId="2" borderId="1" xfId="2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24" fillId="18" borderId="1" xfId="0" applyFont="1" applyFill="1" applyBorder="1" applyAlignment="1">
      <alignment horizontal="left" vertical="center" wrapText="1"/>
    </xf>
    <xf numFmtId="9" fontId="2" fillId="17" borderId="1" xfId="2" applyFont="1" applyFill="1" applyBorder="1" applyAlignment="1">
      <alignment vertical="top" wrapText="1"/>
    </xf>
    <xf numFmtId="9" fontId="2" fillId="2" borderId="1" xfId="2" applyFont="1" applyFill="1" applyBorder="1" applyAlignment="1">
      <alignment vertical="top" wrapText="1"/>
    </xf>
    <xf numFmtId="9" fontId="4" fillId="2" borderId="1" xfId="2" applyFont="1" applyFill="1" applyBorder="1" applyAlignment="1">
      <alignment vertical="top" wrapText="1"/>
    </xf>
    <xf numFmtId="9" fontId="0" fillId="2" borderId="1" xfId="2" applyFont="1" applyFill="1" applyBorder="1" applyAlignment="1">
      <alignment vertical="top" wrapText="1"/>
    </xf>
    <xf numFmtId="166" fontId="0" fillId="11" borderId="6" xfId="1" applyNumberFormat="1" applyFont="1" applyFill="1" applyBorder="1" applyAlignment="1" applyProtection="1">
      <alignment horizontal="right"/>
      <protection locked="0"/>
    </xf>
    <xf numFmtId="166" fontId="0" fillId="11" borderId="7" xfId="1" applyNumberFormat="1" applyFont="1" applyFill="1" applyBorder="1" applyAlignment="1" applyProtection="1">
      <alignment horizontal="right"/>
      <protection locked="0"/>
    </xf>
    <xf numFmtId="166" fontId="0" fillId="11" borderId="15" xfId="1" applyNumberFormat="1" applyFont="1" applyFill="1" applyBorder="1" applyAlignment="1" applyProtection="1">
      <alignment horizontal="right"/>
      <protection locked="0"/>
    </xf>
    <xf numFmtId="166" fontId="21" fillId="11" borderId="10" xfId="1" applyNumberFormat="1" applyFont="1" applyFill="1" applyBorder="1" applyAlignment="1" applyProtection="1">
      <alignment horizontal="right"/>
      <protection locked="0"/>
    </xf>
    <xf numFmtId="166" fontId="0" fillId="11" borderId="63" xfId="1" applyNumberFormat="1" applyFont="1" applyFill="1" applyBorder="1" applyAlignment="1" applyProtection="1">
      <alignment horizontal="right"/>
      <protection locked="0"/>
    </xf>
    <xf numFmtId="166" fontId="0" fillId="11" borderId="52" xfId="1" applyNumberFormat="1" applyFont="1" applyFill="1" applyBorder="1" applyAlignment="1" applyProtection="1">
      <alignment horizontal="right"/>
      <protection locked="0"/>
    </xf>
    <xf numFmtId="166" fontId="0" fillId="11" borderId="22" xfId="1" applyNumberFormat="1" applyFont="1" applyFill="1" applyBorder="1" applyAlignment="1" applyProtection="1">
      <alignment horizontal="right"/>
      <protection locked="0"/>
    </xf>
    <xf numFmtId="166" fontId="21" fillId="11" borderId="51" xfId="1" applyNumberFormat="1" applyFont="1" applyFill="1" applyBorder="1" applyAlignment="1" applyProtection="1">
      <alignment horizontal="right"/>
      <protection locked="0"/>
    </xf>
    <xf numFmtId="166" fontId="0" fillId="11" borderId="16" xfId="1" applyNumberFormat="1" applyFont="1" applyFill="1" applyBorder="1" applyAlignment="1" applyProtection="1">
      <alignment horizontal="right"/>
      <protection locked="0"/>
    </xf>
    <xf numFmtId="166" fontId="0" fillId="11" borderId="17" xfId="1" applyNumberFormat="1" applyFont="1" applyFill="1" applyBorder="1" applyAlignment="1" applyProtection="1">
      <alignment horizontal="right"/>
      <protection locked="0"/>
    </xf>
    <xf numFmtId="166" fontId="0" fillId="11" borderId="18" xfId="1" applyNumberFormat="1" applyFont="1" applyFill="1" applyBorder="1" applyAlignment="1" applyProtection="1">
      <alignment horizontal="right"/>
      <protection locked="0"/>
    </xf>
    <xf numFmtId="166" fontId="0" fillId="11" borderId="14" xfId="1" applyNumberFormat="1" applyFont="1" applyFill="1" applyBorder="1" applyAlignment="1" applyProtection="1">
      <alignment horizontal="right"/>
      <protection locked="0"/>
    </xf>
    <xf numFmtId="166" fontId="0" fillId="11" borderId="23" xfId="1" applyNumberFormat="1" applyFont="1" applyFill="1" applyBorder="1" applyAlignment="1" applyProtection="1">
      <alignment horizontal="right"/>
      <protection locked="0"/>
    </xf>
    <xf numFmtId="166" fontId="0" fillId="11" borderId="24" xfId="1" applyNumberFormat="1" applyFont="1" applyFill="1" applyBorder="1" applyAlignment="1" applyProtection="1">
      <alignment horizontal="right"/>
      <protection locked="0"/>
    </xf>
    <xf numFmtId="166" fontId="0" fillId="11" borderId="25" xfId="1" applyNumberFormat="1" applyFont="1" applyFill="1" applyBorder="1" applyAlignment="1" applyProtection="1">
      <alignment horizontal="right"/>
      <protection locked="0"/>
    </xf>
    <xf numFmtId="166" fontId="0" fillId="11" borderId="21" xfId="1" applyNumberFormat="1" applyFont="1" applyFill="1" applyBorder="1" applyAlignment="1" applyProtection="1">
      <alignment horizontal="right"/>
      <protection locked="0"/>
    </xf>
    <xf numFmtId="166" fontId="1" fillId="11" borderId="32" xfId="1" applyNumberFormat="1" applyFont="1" applyFill="1" applyBorder="1" applyAlignment="1" applyProtection="1">
      <alignment horizontal="right"/>
      <protection locked="0"/>
    </xf>
    <xf numFmtId="166" fontId="1" fillId="11" borderId="33" xfId="1" applyNumberFormat="1" applyFont="1" applyFill="1" applyBorder="1" applyAlignment="1" applyProtection="1">
      <alignment horizontal="right"/>
      <protection locked="0"/>
    </xf>
    <xf numFmtId="166" fontId="1" fillId="11" borderId="34" xfId="1" applyNumberFormat="1" applyFont="1" applyFill="1" applyBorder="1" applyAlignment="1" applyProtection="1">
      <alignment horizontal="right"/>
      <protection locked="0"/>
    </xf>
    <xf numFmtId="166" fontId="1" fillId="11" borderId="30" xfId="1" applyNumberFormat="1" applyFont="1" applyFill="1" applyBorder="1" applyAlignment="1" applyProtection="1">
      <alignment horizontal="right"/>
      <protection locked="0"/>
    </xf>
    <xf numFmtId="166" fontId="1" fillId="11" borderId="31" xfId="1" applyNumberFormat="1" applyFont="1" applyFill="1" applyBorder="1" applyAlignment="1" applyProtection="1">
      <alignment horizontal="right"/>
      <protection locked="0"/>
    </xf>
    <xf numFmtId="166" fontId="0" fillId="12" borderId="38" xfId="1" applyNumberFormat="1" applyFont="1" applyFill="1" applyBorder="1" applyAlignment="1" applyProtection="1">
      <alignment horizontal="right"/>
      <protection locked="0"/>
    </xf>
    <xf numFmtId="166" fontId="0" fillId="12" borderId="39" xfId="1" applyNumberFormat="1" applyFont="1" applyFill="1" applyBorder="1" applyAlignment="1" applyProtection="1">
      <alignment horizontal="right"/>
      <protection locked="0"/>
    </xf>
    <xf numFmtId="166" fontId="0" fillId="12" borderId="40" xfId="1" applyNumberFormat="1" applyFont="1" applyFill="1" applyBorder="1" applyAlignment="1" applyProtection="1">
      <alignment horizontal="right"/>
      <protection locked="0"/>
    </xf>
    <xf numFmtId="166" fontId="0" fillId="12" borderId="37" xfId="1" applyNumberFormat="1" applyFont="1" applyFill="1" applyBorder="1" applyAlignment="1" applyProtection="1">
      <alignment horizontal="right"/>
      <protection locked="0"/>
    </xf>
    <xf numFmtId="166" fontId="21" fillId="12" borderId="66" xfId="1" applyNumberFormat="1" applyFont="1" applyFill="1" applyBorder="1" applyAlignment="1" applyProtection="1">
      <alignment horizontal="right"/>
      <protection locked="0"/>
    </xf>
    <xf numFmtId="166" fontId="0" fillId="12" borderId="43" xfId="1" applyNumberFormat="1" applyFont="1" applyFill="1" applyBorder="1" applyAlignment="1" applyProtection="1">
      <alignment horizontal="right"/>
      <protection locked="0"/>
    </xf>
    <xf numFmtId="166" fontId="0" fillId="12" borderId="44" xfId="1" applyNumberFormat="1" applyFont="1" applyFill="1" applyBorder="1" applyAlignment="1" applyProtection="1">
      <alignment horizontal="right"/>
      <protection locked="0"/>
    </xf>
    <xf numFmtId="166" fontId="0" fillId="12" borderId="45" xfId="1" applyNumberFormat="1" applyFont="1" applyFill="1" applyBorder="1" applyAlignment="1" applyProtection="1">
      <alignment horizontal="right"/>
      <protection locked="0"/>
    </xf>
    <xf numFmtId="166" fontId="0" fillId="12" borderId="42" xfId="1" applyNumberFormat="1" applyFont="1" applyFill="1" applyBorder="1" applyAlignment="1" applyProtection="1">
      <alignment horizontal="right"/>
      <protection locked="0"/>
    </xf>
    <xf numFmtId="166" fontId="21" fillId="12" borderId="51" xfId="1" applyNumberFormat="1" applyFont="1" applyFill="1" applyBorder="1" applyAlignment="1" applyProtection="1">
      <alignment horizontal="right"/>
      <protection locked="0"/>
    </xf>
    <xf numFmtId="166" fontId="0" fillId="12" borderId="23" xfId="1" applyNumberFormat="1" applyFont="1" applyFill="1" applyBorder="1" applyAlignment="1" applyProtection="1">
      <alignment horizontal="right"/>
      <protection locked="0"/>
    </xf>
    <xf numFmtId="166" fontId="0" fillId="12" borderId="25" xfId="1" applyNumberFormat="1" applyFont="1" applyFill="1" applyBorder="1" applyAlignment="1" applyProtection="1">
      <alignment horizontal="right"/>
      <protection locked="0"/>
    </xf>
    <xf numFmtId="166" fontId="0" fillId="12" borderId="47" xfId="1" applyNumberFormat="1" applyFont="1" applyFill="1" applyBorder="1" applyAlignment="1" applyProtection="1">
      <alignment horizontal="right"/>
      <protection locked="0"/>
    </xf>
    <xf numFmtId="166" fontId="0" fillId="12" borderId="22" xfId="1" applyNumberFormat="1" applyFont="1" applyFill="1" applyBorder="1" applyAlignment="1" applyProtection="1">
      <alignment horizontal="right"/>
      <protection locked="0"/>
    </xf>
    <xf numFmtId="166" fontId="1" fillId="12" borderId="3" xfId="1" applyNumberFormat="1" applyFont="1" applyFill="1" applyBorder="1" applyAlignment="1" applyProtection="1">
      <alignment horizontal="right"/>
      <protection locked="0"/>
    </xf>
    <xf numFmtId="166" fontId="1" fillId="12" borderId="4" xfId="1" applyNumberFormat="1" applyFont="1" applyFill="1" applyBorder="1" applyAlignment="1" applyProtection="1">
      <alignment horizontal="right"/>
      <protection locked="0"/>
    </xf>
    <xf numFmtId="166" fontId="1" fillId="12" borderId="48" xfId="1" applyNumberFormat="1" applyFont="1" applyFill="1" applyBorder="1" applyAlignment="1" applyProtection="1">
      <alignment horizontal="right"/>
      <protection locked="0"/>
    </xf>
    <xf numFmtId="166" fontId="21" fillId="12" borderId="10" xfId="1" applyNumberFormat="1" applyFont="1" applyFill="1" applyBorder="1" applyAlignment="1" applyProtection="1">
      <alignment horizontal="right"/>
      <protection locked="0"/>
    </xf>
    <xf numFmtId="166" fontId="0" fillId="12" borderId="53" xfId="1" applyNumberFormat="1" applyFont="1" applyFill="1" applyBorder="1" applyAlignment="1" applyProtection="1">
      <alignment horizontal="right"/>
      <protection locked="0"/>
    </xf>
    <xf numFmtId="166" fontId="0" fillId="12" borderId="54" xfId="1" applyNumberFormat="1" applyFont="1" applyFill="1" applyBorder="1" applyAlignment="1" applyProtection="1">
      <alignment horizontal="right"/>
      <protection locked="0"/>
    </xf>
    <xf numFmtId="166" fontId="0" fillId="12" borderId="55" xfId="1" applyNumberFormat="1" applyFont="1" applyFill="1" applyBorder="1" applyAlignment="1" applyProtection="1">
      <alignment horizontal="right"/>
      <protection locked="0"/>
    </xf>
    <xf numFmtId="166" fontId="0" fillId="12" borderId="51" xfId="1" applyNumberFormat="1" applyFont="1" applyFill="1" applyBorder="1" applyAlignment="1" applyProtection="1">
      <alignment horizontal="right"/>
      <protection locked="0"/>
    </xf>
    <xf numFmtId="166" fontId="1" fillId="12" borderId="56" xfId="1" applyNumberFormat="1" applyFont="1" applyFill="1" applyBorder="1" applyAlignment="1" applyProtection="1">
      <alignment horizontal="right"/>
      <protection locked="0"/>
    </xf>
    <xf numFmtId="166" fontId="1" fillId="12" borderId="57" xfId="1" applyNumberFormat="1" applyFont="1" applyFill="1" applyBorder="1" applyAlignment="1" applyProtection="1">
      <alignment horizontal="right"/>
      <protection locked="0"/>
    </xf>
    <xf numFmtId="166" fontId="1" fillId="12" borderId="58" xfId="1" applyNumberFormat="1" applyFont="1" applyFill="1" applyBorder="1" applyAlignment="1" applyProtection="1">
      <alignment horizontal="right"/>
      <protection locked="0"/>
    </xf>
    <xf numFmtId="166" fontId="1" fillId="12" borderId="6" xfId="1" applyNumberFormat="1" applyFont="1" applyFill="1" applyBorder="1" applyAlignment="1" applyProtection="1">
      <alignment horizontal="right"/>
      <protection locked="0"/>
    </xf>
    <xf numFmtId="166" fontId="1" fillId="12" borderId="7" xfId="1" applyNumberFormat="1" applyFont="1" applyFill="1" applyBorder="1" applyAlignment="1" applyProtection="1">
      <alignment horizontal="right"/>
      <protection locked="0"/>
    </xf>
    <xf numFmtId="166" fontId="1" fillId="12" borderId="10" xfId="1" applyNumberFormat="1" applyFont="1" applyFill="1" applyBorder="1" applyAlignment="1" applyProtection="1">
      <alignment horizontal="right"/>
      <protection locked="0"/>
    </xf>
    <xf numFmtId="166" fontId="23" fillId="13" borderId="3" xfId="1" applyNumberFormat="1" applyFont="1" applyFill="1" applyBorder="1" applyAlignment="1" applyProtection="1">
      <alignment horizontal="right" vertical="center"/>
      <protection locked="0"/>
    </xf>
    <xf numFmtId="166" fontId="23" fillId="13" borderId="4" xfId="1" applyNumberFormat="1" applyFont="1" applyFill="1" applyBorder="1" applyAlignment="1" applyProtection="1">
      <alignment horizontal="right" vertical="center"/>
      <protection locked="0"/>
    </xf>
    <xf numFmtId="166" fontId="23" fillId="13" borderId="48" xfId="1" applyNumberFormat="1" applyFont="1" applyFill="1" applyBorder="1" applyAlignment="1" applyProtection="1">
      <alignment horizontal="right" vertical="center"/>
      <protection locked="0"/>
    </xf>
    <xf numFmtId="166" fontId="23" fillId="15" borderId="48" xfId="1" applyNumberFormat="1" applyFont="1" applyFill="1" applyBorder="1" applyAlignment="1" applyProtection="1">
      <alignment horizontal="right"/>
      <protection locked="0"/>
    </xf>
    <xf numFmtId="0" fontId="2" fillId="19" borderId="1" xfId="0" applyFont="1" applyFill="1" applyBorder="1" applyAlignment="1" applyProtection="1">
      <alignment vertical="top" wrapText="1"/>
      <protection locked="0"/>
    </xf>
    <xf numFmtId="9" fontId="2" fillId="19" borderId="1" xfId="2" applyFont="1" applyFill="1" applyBorder="1" applyAlignment="1" applyProtection="1">
      <alignment vertical="top" wrapText="1"/>
      <protection locked="0"/>
    </xf>
    <xf numFmtId="0" fontId="0" fillId="12" borderId="1" xfId="0" applyFill="1" applyBorder="1" applyAlignment="1" applyProtection="1">
      <alignment vertical="top"/>
      <protection locked="0"/>
    </xf>
    <xf numFmtId="3" fontId="0" fillId="12" borderId="1" xfId="0" applyNumberFormat="1" applyFill="1" applyBorder="1" applyAlignment="1" applyProtection="1">
      <alignment vertical="top"/>
      <protection locked="0"/>
    </xf>
    <xf numFmtId="9" fontId="0" fillId="12" borderId="1" xfId="2" applyFont="1" applyFill="1" applyBorder="1" applyAlignment="1" applyProtection="1">
      <alignment vertical="top"/>
      <protection locked="0"/>
    </xf>
    <xf numFmtId="0" fontId="4" fillId="12" borderId="1" xfId="0" applyFont="1" applyFill="1" applyBorder="1" applyAlignment="1" applyProtection="1">
      <alignment vertical="top"/>
      <protection locked="0"/>
    </xf>
    <xf numFmtId="9" fontId="4" fillId="12" borderId="1" xfId="2" applyFont="1" applyFill="1" applyBorder="1" applyAlignment="1" applyProtection="1">
      <alignment vertical="top" wrapText="1"/>
      <protection locked="0"/>
    </xf>
    <xf numFmtId="9" fontId="0" fillId="12" borderId="1" xfId="2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17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1" fillId="12" borderId="3" xfId="0" applyFont="1" applyFill="1" applyBorder="1" applyAlignment="1" applyProtection="1">
      <alignment horizontal="right"/>
      <protection hidden="1"/>
    </xf>
    <xf numFmtId="0" fontId="1" fillId="12" borderId="5" xfId="0" applyFont="1" applyFill="1" applyBorder="1" applyAlignment="1" applyProtection="1">
      <alignment horizontal="right"/>
      <protection hidden="1"/>
    </xf>
    <xf numFmtId="0" fontId="1" fillId="12" borderId="6" xfId="0" applyFont="1" applyFill="1" applyBorder="1" applyAlignment="1" applyProtection="1">
      <alignment horizontal="right" vertical="center" wrapText="1"/>
      <protection hidden="1"/>
    </xf>
    <xf numFmtId="0" fontId="1" fillId="12" borderId="8" xfId="0" applyFont="1" applyFill="1" applyBorder="1" applyAlignment="1" applyProtection="1">
      <alignment horizontal="right" vertical="center" wrapText="1"/>
      <protection hidden="1"/>
    </xf>
    <xf numFmtId="0" fontId="22" fillId="10" borderId="60" xfId="0" applyFont="1" applyFill="1" applyBorder="1" applyAlignment="1" applyProtection="1">
      <alignment horizontal="right" vertical="center" wrapText="1" indent="1"/>
      <protection hidden="1"/>
    </xf>
    <xf numFmtId="0" fontId="22" fillId="10" borderId="61" xfId="0" applyFont="1" applyFill="1" applyBorder="1" applyAlignment="1" applyProtection="1">
      <alignment horizontal="right" vertical="center" wrapText="1" indent="1"/>
      <protection hidden="1"/>
    </xf>
    <xf numFmtId="0" fontId="11" fillId="9" borderId="0" xfId="0" applyFont="1" applyFill="1" applyAlignment="1" applyProtection="1">
      <alignment horizontal="left" vertical="center" wrapText="1"/>
      <protection hidden="1"/>
    </xf>
    <xf numFmtId="0" fontId="16" fillId="8" borderId="3" xfId="0" applyFont="1" applyFill="1" applyBorder="1" applyAlignment="1" applyProtection="1">
      <alignment horizontal="center" vertical="center"/>
      <protection hidden="1"/>
    </xf>
    <xf numFmtId="0" fontId="16" fillId="8" borderId="4" xfId="0" applyFont="1" applyFill="1" applyBorder="1" applyAlignment="1" applyProtection="1">
      <alignment horizontal="center" vertical="center"/>
      <protection hidden="1"/>
    </xf>
    <xf numFmtId="0" fontId="16" fillId="8" borderId="5" xfId="0" applyFont="1" applyFill="1" applyBorder="1" applyAlignment="1" applyProtection="1">
      <alignment horizontal="center" vertical="center"/>
      <protection hidden="1"/>
    </xf>
    <xf numFmtId="0" fontId="12" fillId="9" borderId="0" xfId="0" applyFont="1" applyFill="1" applyAlignment="1" applyProtection="1">
      <alignment horizontal="left" vertical="center"/>
      <protection hidden="1"/>
    </xf>
    <xf numFmtId="0" fontId="11" fillId="9" borderId="2" xfId="0" applyFont="1" applyFill="1" applyBorder="1" applyAlignment="1" applyProtection="1">
      <alignment horizontal="center"/>
      <protection hidden="1"/>
    </xf>
    <xf numFmtId="0" fontId="14" fillId="0" borderId="3" xfId="0" applyFont="1" applyBorder="1" applyAlignment="1" applyProtection="1">
      <alignment horizontal="center"/>
      <protection hidden="1"/>
    </xf>
    <xf numFmtId="0" fontId="14" fillId="0" borderId="4" xfId="0" applyFont="1" applyBorder="1" applyAlignment="1" applyProtection="1">
      <alignment horizontal="center"/>
      <protection hidden="1"/>
    </xf>
    <xf numFmtId="0" fontId="14" fillId="0" borderId="5" xfId="0" applyFont="1" applyBorder="1" applyAlignment="1" applyProtection="1">
      <alignment horizontal="center"/>
      <protection hidden="1"/>
    </xf>
    <xf numFmtId="0" fontId="15" fillId="8" borderId="3" xfId="0" applyFont="1" applyFill="1" applyBorder="1" applyAlignment="1" applyProtection="1">
      <alignment horizontal="center" vertical="center"/>
      <protection hidden="1"/>
    </xf>
    <xf numFmtId="0" fontId="15" fillId="8" borderId="4" xfId="0" applyFont="1" applyFill="1" applyBorder="1" applyAlignment="1" applyProtection="1">
      <alignment horizontal="center" vertical="center"/>
      <protection hidden="1"/>
    </xf>
    <xf numFmtId="0" fontId="15" fillId="8" borderId="5" xfId="0" applyFont="1" applyFill="1" applyBorder="1" applyAlignment="1" applyProtection="1">
      <alignment horizontal="center" vertical="center"/>
      <protection hidden="1"/>
    </xf>
    <xf numFmtId="0" fontId="2" fillId="3" borderId="67" xfId="0" applyFont="1" applyFill="1" applyBorder="1" applyAlignment="1">
      <alignment horizontal="left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left" vertical="center" wrapText="1"/>
    </xf>
    <xf numFmtId="0" fontId="2" fillId="3" borderId="69" xfId="0" applyFont="1" applyFill="1" applyBorder="1" applyAlignment="1">
      <alignment horizontal="left" vertical="center" wrapText="1"/>
    </xf>
    <xf numFmtId="0" fontId="2" fillId="3" borderId="67" xfId="0" applyFont="1" applyFill="1" applyBorder="1" applyAlignment="1">
      <alignment horizontal="left" vertical="top" wrapText="1"/>
    </xf>
    <xf numFmtId="0" fontId="2" fillId="3" borderId="68" xfId="0" applyFont="1" applyFill="1" applyBorder="1" applyAlignment="1">
      <alignment horizontal="center" vertical="top" wrapText="1"/>
    </xf>
    <xf numFmtId="0" fontId="2" fillId="3" borderId="68" xfId="0" applyFont="1" applyFill="1" applyBorder="1" applyAlignment="1">
      <alignment horizontal="left" vertical="top" wrapText="1"/>
    </xf>
    <xf numFmtId="0" fontId="2" fillId="3" borderId="69" xfId="0" applyFont="1" applyFill="1" applyBorder="1" applyAlignment="1">
      <alignment horizontal="left" vertical="top" wrapText="1"/>
    </xf>
  </cellXfs>
  <cellStyles count="4">
    <cellStyle name="Comma 2" xfId="1" xr:uid="{2E6D5848-4ADA-4410-BB99-D334C1C1B6E9}"/>
    <cellStyle name="Normal" xfId="0" builtinId="0"/>
    <cellStyle name="Normal 3" xfId="3" xr:uid="{A1B6F9C4-8ED2-4C1C-825A-358AD451557A}"/>
    <cellStyle name="Percent" xfId="2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B939-9E3D-4A90-A6AB-F1D62E306171}">
  <sheetPr>
    <tabColor theme="9"/>
  </sheetPr>
  <dimension ref="A1:AP34"/>
  <sheetViews>
    <sheetView topLeftCell="S1" zoomScale="85" zoomScaleNormal="85" workbookViewId="0">
      <selection activeCell="AI29" sqref="AI29"/>
    </sheetView>
  </sheetViews>
  <sheetFormatPr defaultColWidth="13.42578125" defaultRowHeight="15" x14ac:dyDescent="0.25"/>
  <cols>
    <col min="1" max="1" width="16.85546875" style="24" bestFit="1" customWidth="1"/>
    <col min="2" max="2" width="27.85546875" style="24" customWidth="1"/>
    <col min="3" max="9" width="13.42578125" style="24" hidden="1" customWidth="1"/>
    <col min="10" max="11" width="11.42578125" style="24" hidden="1" customWidth="1"/>
    <col min="12" max="12" width="15" style="24" hidden="1" customWidth="1"/>
    <col min="13" max="15" width="11.85546875" style="24" customWidth="1"/>
    <col min="16" max="16" width="9.42578125" style="24" customWidth="1"/>
    <col min="17" max="17" width="12.85546875" style="24" customWidth="1"/>
    <col min="18" max="18" width="10.140625" style="24" customWidth="1"/>
    <col min="19" max="19" width="13.42578125" style="24" customWidth="1"/>
    <col min="20" max="22" width="11.42578125" style="24" customWidth="1"/>
    <col min="23" max="23" width="11.85546875" style="24" bestFit="1" customWidth="1"/>
    <col min="24" max="29" width="13.42578125" style="24"/>
    <col min="30" max="30" width="11.7109375" style="24" customWidth="1"/>
    <col min="31" max="31" width="12.42578125" style="24" customWidth="1"/>
    <col min="32" max="16384" width="13.42578125" style="24"/>
  </cols>
  <sheetData>
    <row r="1" spans="1:42" s="23" customFormat="1" ht="22.7" customHeight="1" x14ac:dyDescent="0.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42" ht="15" customHeight="1" x14ac:dyDescent="0.25"/>
    <row r="3" spans="1:42" ht="21" customHeight="1" x14ac:dyDescent="0.25">
      <c r="C3" s="25" t="s">
        <v>1</v>
      </c>
      <c r="D3" s="26"/>
      <c r="E3" s="26"/>
      <c r="F3" s="26"/>
    </row>
    <row r="4" spans="1:42" s="28" customFormat="1" ht="30.75" customHeight="1" x14ac:dyDescent="0.3">
      <c r="A4" s="238" t="s">
        <v>2</v>
      </c>
      <c r="B4" s="238"/>
      <c r="C4" s="242" t="s">
        <v>3</v>
      </c>
      <c r="D4" s="242"/>
      <c r="E4" s="242"/>
      <c r="F4" s="242"/>
      <c r="G4" s="27"/>
      <c r="H4" s="27"/>
      <c r="I4" s="27"/>
      <c r="J4" s="27"/>
      <c r="K4" s="27"/>
      <c r="L4" s="27"/>
      <c r="M4" s="242" t="s">
        <v>3</v>
      </c>
      <c r="N4" s="242"/>
      <c r="O4" s="242"/>
      <c r="P4" s="242"/>
    </row>
    <row r="5" spans="1:42" ht="15" customHeight="1" x14ac:dyDescent="0.25"/>
    <row r="6" spans="1:42" ht="15" customHeight="1" thickBot="1" x14ac:dyDescent="0.3"/>
    <row r="7" spans="1:42" ht="19.5" thickBot="1" x14ac:dyDescent="0.35">
      <c r="A7" s="243">
        <v>2025</v>
      </c>
      <c r="B7" s="243"/>
      <c r="C7" s="244" t="s">
        <v>4</v>
      </c>
      <c r="D7" s="245"/>
      <c r="E7" s="245"/>
      <c r="F7" s="245"/>
      <c r="G7" s="245"/>
      <c r="H7" s="245"/>
      <c r="I7" s="245"/>
      <c r="J7" s="245"/>
      <c r="K7" s="245"/>
      <c r="L7" s="246"/>
      <c r="M7" s="247" t="s">
        <v>5</v>
      </c>
      <c r="N7" s="248"/>
      <c r="O7" s="248"/>
      <c r="P7" s="248"/>
      <c r="Q7" s="248"/>
      <c r="R7" s="248"/>
      <c r="S7" s="248"/>
      <c r="T7" s="248"/>
      <c r="U7" s="248"/>
      <c r="V7" s="249"/>
      <c r="W7" s="239" t="s">
        <v>6</v>
      </c>
      <c r="X7" s="240"/>
      <c r="Y7" s="240"/>
      <c r="Z7" s="240"/>
      <c r="AA7" s="240"/>
      <c r="AB7" s="240"/>
      <c r="AC7" s="240"/>
      <c r="AD7" s="240"/>
      <c r="AE7" s="240"/>
      <c r="AF7" s="241"/>
      <c r="AG7" s="239" t="s">
        <v>7</v>
      </c>
      <c r="AH7" s="240"/>
      <c r="AI7" s="240"/>
      <c r="AJ7" s="240"/>
      <c r="AK7" s="240"/>
      <c r="AL7" s="240"/>
      <c r="AM7" s="240"/>
      <c r="AN7" s="240"/>
      <c r="AO7" s="240"/>
      <c r="AP7" s="241"/>
    </row>
    <row r="8" spans="1:42" s="31" customFormat="1" ht="42.95" customHeight="1" thickBot="1" x14ac:dyDescent="0.3">
      <c r="A8" s="29" t="s">
        <v>8</v>
      </c>
      <c r="B8" s="30" t="s">
        <v>9</v>
      </c>
      <c r="C8" s="97" t="s">
        <v>10</v>
      </c>
      <c r="D8" s="98" t="s">
        <v>11</v>
      </c>
      <c r="E8" s="98" t="s">
        <v>12</v>
      </c>
      <c r="F8" s="98" t="s">
        <v>13</v>
      </c>
      <c r="G8" s="98" t="s">
        <v>14</v>
      </c>
      <c r="H8" s="98" t="s">
        <v>15</v>
      </c>
      <c r="I8" s="99" t="s">
        <v>16</v>
      </c>
      <c r="J8" s="99" t="s">
        <v>17</v>
      </c>
      <c r="K8" s="99" t="s">
        <v>18</v>
      </c>
      <c r="L8" s="97" t="s">
        <v>19</v>
      </c>
      <c r="M8" s="100" t="s">
        <v>10</v>
      </c>
      <c r="N8" s="101" t="s">
        <v>11</v>
      </c>
      <c r="O8" s="101" t="s">
        <v>12</v>
      </c>
      <c r="P8" s="101" t="s">
        <v>13</v>
      </c>
      <c r="Q8" s="101" t="s">
        <v>14</v>
      </c>
      <c r="R8" s="101" t="s">
        <v>15</v>
      </c>
      <c r="S8" s="102" t="s">
        <v>16</v>
      </c>
      <c r="T8" s="102" t="s">
        <v>17</v>
      </c>
      <c r="U8" s="102" t="s">
        <v>18</v>
      </c>
      <c r="V8" s="100" t="s">
        <v>20</v>
      </c>
      <c r="W8" s="103" t="s">
        <v>10</v>
      </c>
      <c r="X8" s="104" t="s">
        <v>11</v>
      </c>
      <c r="Y8" s="104" t="s">
        <v>12</v>
      </c>
      <c r="Z8" s="104" t="s">
        <v>13</v>
      </c>
      <c r="AA8" s="104" t="s">
        <v>14</v>
      </c>
      <c r="AB8" s="104" t="s">
        <v>15</v>
      </c>
      <c r="AC8" s="105" t="s">
        <v>16</v>
      </c>
      <c r="AD8" s="105" t="s">
        <v>17</v>
      </c>
      <c r="AE8" s="105" t="s">
        <v>18</v>
      </c>
      <c r="AF8" s="106" t="s">
        <v>21</v>
      </c>
      <c r="AG8" s="103" t="s">
        <v>10</v>
      </c>
      <c r="AH8" s="104" t="s">
        <v>11</v>
      </c>
      <c r="AI8" s="104" t="s">
        <v>12</v>
      </c>
      <c r="AJ8" s="104" t="s">
        <v>13</v>
      </c>
      <c r="AK8" s="104" t="s">
        <v>14</v>
      </c>
      <c r="AL8" s="104" t="s">
        <v>15</v>
      </c>
      <c r="AM8" s="105" t="s">
        <v>16</v>
      </c>
      <c r="AN8" s="105" t="s">
        <v>17</v>
      </c>
      <c r="AO8" s="105" t="s">
        <v>18</v>
      </c>
      <c r="AP8" s="106" t="s">
        <v>22</v>
      </c>
    </row>
    <row r="9" spans="1:42" x14ac:dyDescent="0.25">
      <c r="A9" s="32" t="s">
        <v>23</v>
      </c>
      <c r="B9" s="33" t="s">
        <v>24</v>
      </c>
      <c r="C9" s="107">
        <v>210716</v>
      </c>
      <c r="D9" s="108">
        <v>221358</v>
      </c>
      <c r="E9" s="108">
        <v>197203</v>
      </c>
      <c r="F9" s="108">
        <v>162931</v>
      </c>
      <c r="G9" s="108">
        <v>14760</v>
      </c>
      <c r="H9" s="108">
        <v>19489</v>
      </c>
      <c r="I9" s="107">
        <f>ROUND((SUM(C9:H9)*0.03),0)</f>
        <v>24794</v>
      </c>
      <c r="J9" s="107">
        <v>57673</v>
      </c>
      <c r="K9" s="107">
        <v>104310</v>
      </c>
      <c r="L9" s="107">
        <f t="shared" ref="L9:L20" si="0">IF(SUM(C9:H9)=0,"Auto",ROUND(SUM(C9:H9),0))</f>
        <v>826457</v>
      </c>
      <c r="M9" s="36">
        <v>210716</v>
      </c>
      <c r="N9" s="37">
        <v>221358</v>
      </c>
      <c r="O9" s="38">
        <v>197203</v>
      </c>
      <c r="P9" s="37">
        <v>162931</v>
      </c>
      <c r="Q9" s="108">
        <v>14760</v>
      </c>
      <c r="R9" s="108">
        <v>19489</v>
      </c>
      <c r="S9" s="35">
        <v>24794</v>
      </c>
      <c r="T9" s="107">
        <v>57673</v>
      </c>
      <c r="U9" s="107">
        <v>104310</v>
      </c>
      <c r="V9" s="109">
        <f t="shared" ref="V9:V20" si="1">IF(SUM(M9:R9)=0,"Auto",ROUND(SUM(M9:R9),0))</f>
        <v>826457</v>
      </c>
      <c r="W9" s="107">
        <v>210716</v>
      </c>
      <c r="X9" s="108">
        <v>221358</v>
      </c>
      <c r="Y9" s="108">
        <v>197203</v>
      </c>
      <c r="Z9" s="108">
        <v>162931</v>
      </c>
      <c r="AA9" s="108">
        <v>14760</v>
      </c>
      <c r="AB9" s="108">
        <v>19489</v>
      </c>
      <c r="AC9" s="35">
        <v>24794</v>
      </c>
      <c r="AD9" s="35">
        <v>57673</v>
      </c>
      <c r="AE9" s="35">
        <v>104310</v>
      </c>
      <c r="AF9" s="110">
        <f>IF(SUM(W9:AB9)=0,"Auto",ROUND(SUM(W9:AB9),0))</f>
        <v>826457</v>
      </c>
      <c r="AG9" s="164">
        <v>105358</v>
      </c>
      <c r="AH9" s="165">
        <v>110679</v>
      </c>
      <c r="AI9" s="165">
        <v>98601.5</v>
      </c>
      <c r="AJ9" s="165">
        <v>81465.5</v>
      </c>
      <c r="AK9" s="165">
        <v>7380</v>
      </c>
      <c r="AL9" s="165">
        <v>9744.5</v>
      </c>
      <c r="AM9" s="166">
        <v>12397</v>
      </c>
      <c r="AN9" s="166">
        <v>28836.5</v>
      </c>
      <c r="AO9" s="166">
        <v>52155</v>
      </c>
      <c r="AP9" s="167">
        <v>413229</v>
      </c>
    </row>
    <row r="10" spans="1:42" ht="15" customHeight="1" thickBot="1" x14ac:dyDescent="0.3">
      <c r="A10" s="39" t="s">
        <v>23</v>
      </c>
      <c r="B10" s="40" t="s">
        <v>25</v>
      </c>
      <c r="C10" s="111">
        <v>42473</v>
      </c>
      <c r="D10" s="112">
        <v>43961</v>
      </c>
      <c r="E10" s="112">
        <v>42584</v>
      </c>
      <c r="F10" s="112">
        <v>33501</v>
      </c>
      <c r="G10" s="112">
        <v>2820</v>
      </c>
      <c r="H10" s="112">
        <v>3502</v>
      </c>
      <c r="I10" s="111">
        <f t="shared" ref="I10:I12" si="2">ROUND((SUM(C10:H10)*0.03),0)</f>
        <v>5065</v>
      </c>
      <c r="J10" s="111">
        <v>12662</v>
      </c>
      <c r="K10" s="111">
        <v>22976</v>
      </c>
      <c r="L10" s="111">
        <f t="shared" si="0"/>
        <v>168841</v>
      </c>
      <c r="M10" s="43">
        <v>42473</v>
      </c>
      <c r="N10" s="44">
        <v>43961</v>
      </c>
      <c r="O10" s="45">
        <v>42584</v>
      </c>
      <c r="P10" s="44">
        <v>33501</v>
      </c>
      <c r="Q10" s="112">
        <v>2820</v>
      </c>
      <c r="R10" s="112">
        <v>3502</v>
      </c>
      <c r="S10" s="42">
        <v>5065</v>
      </c>
      <c r="T10" s="111">
        <v>12662</v>
      </c>
      <c r="U10" s="111">
        <v>22976</v>
      </c>
      <c r="V10" s="113">
        <f t="shared" si="1"/>
        <v>168841</v>
      </c>
      <c r="W10" s="111">
        <v>42473</v>
      </c>
      <c r="X10" s="112">
        <v>43961</v>
      </c>
      <c r="Y10" s="112">
        <v>42584</v>
      </c>
      <c r="Z10" s="112">
        <v>33501</v>
      </c>
      <c r="AA10" s="112">
        <v>2820</v>
      </c>
      <c r="AB10" s="112">
        <v>3502</v>
      </c>
      <c r="AC10" s="42">
        <v>5065</v>
      </c>
      <c r="AD10" s="42">
        <v>12662</v>
      </c>
      <c r="AE10" s="42">
        <v>22976</v>
      </c>
      <c r="AF10" s="114">
        <f t="shared" ref="AF10:AF25" si="3">IF(SUM(W10:AB10)=0,"Auto",ROUND(SUM(W10:AB10),0))</f>
        <v>168841</v>
      </c>
      <c r="AG10" s="168">
        <v>21236.5</v>
      </c>
      <c r="AH10" s="169">
        <v>21980.5</v>
      </c>
      <c r="AI10" s="169">
        <v>21292</v>
      </c>
      <c r="AJ10" s="169">
        <v>16750.5</v>
      </c>
      <c r="AK10" s="169">
        <v>1410</v>
      </c>
      <c r="AL10" s="169">
        <v>1751</v>
      </c>
      <c r="AM10" s="170">
        <v>2533</v>
      </c>
      <c r="AN10" s="170">
        <v>6331</v>
      </c>
      <c r="AO10" s="170">
        <v>11488</v>
      </c>
      <c r="AP10" s="171">
        <v>84421</v>
      </c>
    </row>
    <row r="11" spans="1:42" x14ac:dyDescent="0.25">
      <c r="A11" s="46" t="s">
        <v>23</v>
      </c>
      <c r="B11" s="33" t="s">
        <v>26</v>
      </c>
      <c r="C11" s="107">
        <v>9708</v>
      </c>
      <c r="D11" s="108">
        <v>10010</v>
      </c>
      <c r="E11" s="108">
        <v>9790</v>
      </c>
      <c r="F11" s="108">
        <v>9175</v>
      </c>
      <c r="G11" s="108">
        <v>1376</v>
      </c>
      <c r="H11" s="108">
        <v>1666</v>
      </c>
      <c r="I11" s="107">
        <f t="shared" si="2"/>
        <v>1252</v>
      </c>
      <c r="J11" s="107">
        <v>2920</v>
      </c>
      <c r="K11" s="107">
        <v>5357</v>
      </c>
      <c r="L11" s="107">
        <f t="shared" ref="L11:L12" si="4">IF(SUM(C11:H11)=0,"Auto",ROUND(SUM(C11:H11),0))</f>
        <v>41725</v>
      </c>
      <c r="M11" s="47">
        <v>9708</v>
      </c>
      <c r="N11" s="48">
        <v>10010</v>
      </c>
      <c r="O11" s="49">
        <v>9790</v>
      </c>
      <c r="P11" s="48">
        <v>9175</v>
      </c>
      <c r="Q11" s="49">
        <v>1376</v>
      </c>
      <c r="R11" s="34">
        <v>1666</v>
      </c>
      <c r="S11" s="35">
        <v>1252</v>
      </c>
      <c r="T11" s="107">
        <v>2920</v>
      </c>
      <c r="U11" s="107">
        <v>5357</v>
      </c>
      <c r="V11" s="109">
        <f t="shared" si="1"/>
        <v>41725</v>
      </c>
      <c r="W11" s="47">
        <v>9708</v>
      </c>
      <c r="X11" s="48">
        <v>10010</v>
      </c>
      <c r="Y11" s="49">
        <v>9790</v>
      </c>
      <c r="Z11" s="48">
        <v>9175</v>
      </c>
      <c r="AA11" s="49">
        <v>1376</v>
      </c>
      <c r="AB11" s="34">
        <v>1666</v>
      </c>
      <c r="AC11" s="35">
        <f t="shared" ref="AC11:AC12" si="5">ROUND((SUM(W11:AB11)*0.03),0)</f>
        <v>1252</v>
      </c>
      <c r="AD11" s="35">
        <v>2920</v>
      </c>
      <c r="AE11" s="35">
        <v>5357</v>
      </c>
      <c r="AF11" s="110">
        <f t="shared" si="3"/>
        <v>41725</v>
      </c>
      <c r="AG11" s="172">
        <v>4854</v>
      </c>
      <c r="AH11" s="173">
        <v>5005</v>
      </c>
      <c r="AI11" s="174">
        <v>4895</v>
      </c>
      <c r="AJ11" s="173">
        <v>4587.5</v>
      </c>
      <c r="AK11" s="174">
        <v>688</v>
      </c>
      <c r="AL11" s="175">
        <v>833</v>
      </c>
      <c r="AM11" s="166">
        <v>626</v>
      </c>
      <c r="AN11" s="166">
        <v>1460</v>
      </c>
      <c r="AO11" s="166">
        <v>2678.5</v>
      </c>
      <c r="AP11" s="167">
        <v>20863</v>
      </c>
    </row>
    <row r="12" spans="1:42" ht="15" customHeight="1" thickBot="1" x14ac:dyDescent="0.3">
      <c r="A12" s="50" t="s">
        <v>23</v>
      </c>
      <c r="B12" s="40" t="s">
        <v>27</v>
      </c>
      <c r="C12" s="111">
        <v>1926</v>
      </c>
      <c r="D12" s="112">
        <v>1986</v>
      </c>
      <c r="E12" s="112">
        <v>1939</v>
      </c>
      <c r="F12" s="112">
        <v>1820</v>
      </c>
      <c r="G12" s="112">
        <v>273</v>
      </c>
      <c r="H12" s="112">
        <v>331</v>
      </c>
      <c r="I12" s="111">
        <f t="shared" si="2"/>
        <v>248</v>
      </c>
      <c r="J12" s="111">
        <v>595</v>
      </c>
      <c r="K12" s="111">
        <v>1133</v>
      </c>
      <c r="L12" s="111">
        <f t="shared" si="4"/>
        <v>8275</v>
      </c>
      <c r="M12" s="51">
        <v>1926</v>
      </c>
      <c r="N12" s="52">
        <v>1986</v>
      </c>
      <c r="O12" s="53">
        <v>1939</v>
      </c>
      <c r="P12" s="52">
        <v>1820</v>
      </c>
      <c r="Q12" s="53">
        <v>273</v>
      </c>
      <c r="R12" s="41">
        <v>331</v>
      </c>
      <c r="S12" s="42">
        <v>248</v>
      </c>
      <c r="T12" s="111">
        <v>595</v>
      </c>
      <c r="U12" s="111">
        <v>1133</v>
      </c>
      <c r="V12" s="113">
        <f t="shared" si="1"/>
        <v>8275</v>
      </c>
      <c r="W12" s="51">
        <v>1926</v>
      </c>
      <c r="X12" s="52">
        <v>1986</v>
      </c>
      <c r="Y12" s="53">
        <v>1939</v>
      </c>
      <c r="Z12" s="52">
        <v>1820</v>
      </c>
      <c r="AA12" s="53">
        <v>273</v>
      </c>
      <c r="AB12" s="41">
        <v>331</v>
      </c>
      <c r="AC12" s="42">
        <f t="shared" si="5"/>
        <v>248</v>
      </c>
      <c r="AD12" s="42">
        <v>595</v>
      </c>
      <c r="AE12" s="42">
        <v>1133</v>
      </c>
      <c r="AF12" s="114">
        <f>IF(SUM(W12:AB12)=0,"Auto",ROUND(SUM(W12:AB12),0))</f>
        <v>8275</v>
      </c>
      <c r="AG12" s="176">
        <v>963</v>
      </c>
      <c r="AH12" s="177">
        <v>993</v>
      </c>
      <c r="AI12" s="178">
        <v>969.5</v>
      </c>
      <c r="AJ12" s="177">
        <v>910</v>
      </c>
      <c r="AK12" s="178">
        <v>136.5</v>
      </c>
      <c r="AL12" s="179">
        <v>165.5</v>
      </c>
      <c r="AM12" s="170">
        <v>124</v>
      </c>
      <c r="AN12" s="170">
        <v>297.5</v>
      </c>
      <c r="AO12" s="170">
        <v>566.5</v>
      </c>
      <c r="AP12" s="171">
        <v>4138</v>
      </c>
    </row>
    <row r="13" spans="1:42" s="61" customFormat="1" x14ac:dyDescent="0.25">
      <c r="A13" s="54" t="s">
        <v>28</v>
      </c>
      <c r="B13" s="55"/>
      <c r="C13" s="115">
        <f>SUM(C9:C12)</f>
        <v>264823</v>
      </c>
      <c r="D13" s="116">
        <f t="shared" ref="D13:G13" si="6">SUM(D9:D12)</f>
        <v>277315</v>
      </c>
      <c r="E13" s="116">
        <f t="shared" si="6"/>
        <v>251516</v>
      </c>
      <c r="F13" s="116">
        <f t="shared" si="6"/>
        <v>207427</v>
      </c>
      <c r="G13" s="116">
        <f t="shared" si="6"/>
        <v>19229</v>
      </c>
      <c r="H13" s="116">
        <f>SUM(H9:H12)</f>
        <v>24988</v>
      </c>
      <c r="I13" s="117">
        <f>SUM(I9:I12)</f>
        <v>31359</v>
      </c>
      <c r="J13" s="117">
        <f t="shared" ref="J13:K13" si="7">SUM(J9:J12)</f>
        <v>73850</v>
      </c>
      <c r="K13" s="117">
        <f t="shared" si="7"/>
        <v>133776</v>
      </c>
      <c r="L13" s="115">
        <f>IF(SUM(C13:H13)=0,"Auto",ROUND(SUM(C13:H13),0))</f>
        <v>1045298</v>
      </c>
      <c r="M13" s="57">
        <f t="shared" ref="M13:U13" si="8">SUM(M9:M12)</f>
        <v>264823</v>
      </c>
      <c r="N13" s="58">
        <f t="shared" si="8"/>
        <v>277315</v>
      </c>
      <c r="O13" s="59">
        <f t="shared" si="8"/>
        <v>251516</v>
      </c>
      <c r="P13" s="58">
        <f t="shared" si="8"/>
        <v>207427</v>
      </c>
      <c r="Q13" s="59">
        <f t="shared" si="8"/>
        <v>19229</v>
      </c>
      <c r="R13" s="60">
        <f t="shared" si="8"/>
        <v>24988</v>
      </c>
      <c r="S13" s="56">
        <f t="shared" si="8"/>
        <v>31359</v>
      </c>
      <c r="T13" s="56">
        <f t="shared" si="8"/>
        <v>73850</v>
      </c>
      <c r="U13" s="56">
        <f t="shared" si="8"/>
        <v>133776</v>
      </c>
      <c r="V13" s="109">
        <f t="shared" si="1"/>
        <v>1045298</v>
      </c>
      <c r="W13" s="57">
        <f t="shared" ref="W13:AE13" si="9">SUM(W9:W12)</f>
        <v>264823</v>
      </c>
      <c r="X13" s="58">
        <f t="shared" si="9"/>
        <v>277315</v>
      </c>
      <c r="Y13" s="59">
        <f t="shared" si="9"/>
        <v>251516</v>
      </c>
      <c r="Z13" s="58">
        <f t="shared" si="9"/>
        <v>207427</v>
      </c>
      <c r="AA13" s="59">
        <f t="shared" si="9"/>
        <v>19229</v>
      </c>
      <c r="AB13" s="60">
        <f t="shared" si="9"/>
        <v>24988</v>
      </c>
      <c r="AC13" s="56">
        <f t="shared" si="9"/>
        <v>31359</v>
      </c>
      <c r="AD13" s="56">
        <f t="shared" si="9"/>
        <v>73850</v>
      </c>
      <c r="AE13" s="56">
        <f t="shared" si="9"/>
        <v>133776</v>
      </c>
      <c r="AF13" s="110">
        <f t="shared" ref="AF13" si="10">IF(SUM(W13:AB13)=0,"Auto",ROUND(SUM(W13:AB13),0))</f>
        <v>1045298</v>
      </c>
      <c r="AG13" s="180">
        <v>132411.5</v>
      </c>
      <c r="AH13" s="181">
        <v>138657.5</v>
      </c>
      <c r="AI13" s="182">
        <v>125758</v>
      </c>
      <c r="AJ13" s="181">
        <v>103713.5</v>
      </c>
      <c r="AK13" s="182">
        <v>9614.5</v>
      </c>
      <c r="AL13" s="183">
        <v>12494</v>
      </c>
      <c r="AM13" s="184">
        <v>15680</v>
      </c>
      <c r="AN13" s="184">
        <v>36925</v>
      </c>
      <c r="AO13" s="184">
        <v>66888</v>
      </c>
      <c r="AP13" s="167">
        <v>522649</v>
      </c>
    </row>
    <row r="14" spans="1:42" x14ac:dyDescent="0.25">
      <c r="A14" s="62" t="s">
        <v>29</v>
      </c>
      <c r="B14" s="63" t="s">
        <v>30</v>
      </c>
      <c r="C14" s="118">
        <v>14850</v>
      </c>
      <c r="D14" s="119">
        <v>15452</v>
      </c>
      <c r="E14" s="119">
        <v>14106</v>
      </c>
      <c r="F14" s="119">
        <v>12903</v>
      </c>
      <c r="G14" s="119">
        <v>1186</v>
      </c>
      <c r="H14" s="119">
        <v>1683</v>
      </c>
      <c r="I14" s="118">
        <f>ROUND(((SUM(C14,E14,G14)*0.07)+SUM(D14,F14,H14)*0.0727),0)</f>
        <v>4294</v>
      </c>
      <c r="J14" s="118">
        <v>3330</v>
      </c>
      <c r="K14" s="118">
        <v>7789</v>
      </c>
      <c r="L14" s="118">
        <f t="shared" si="0"/>
        <v>60180</v>
      </c>
      <c r="M14" s="65">
        <v>14850</v>
      </c>
      <c r="N14" s="66">
        <v>15452</v>
      </c>
      <c r="O14" s="66">
        <v>14106</v>
      </c>
      <c r="P14" s="66">
        <v>12903</v>
      </c>
      <c r="Q14" s="66">
        <v>1186</v>
      </c>
      <c r="R14" s="67">
        <v>1683</v>
      </c>
      <c r="S14" s="64">
        <f>ROUND(((SUM(M14,O14,Q14)*0.07)+SUM(N14,P14,R14)*0.0727),0)</f>
        <v>4294</v>
      </c>
      <c r="T14" s="118">
        <v>3330</v>
      </c>
      <c r="U14" s="118">
        <v>7789</v>
      </c>
      <c r="V14" s="120">
        <f t="shared" si="1"/>
        <v>60180</v>
      </c>
      <c r="W14" s="65">
        <v>3713</v>
      </c>
      <c r="X14" s="66">
        <v>3863</v>
      </c>
      <c r="Y14" s="66">
        <v>3527</v>
      </c>
      <c r="Z14" s="66">
        <v>3226</v>
      </c>
      <c r="AA14" s="66">
        <v>297</v>
      </c>
      <c r="AB14" s="67">
        <v>421</v>
      </c>
      <c r="AC14" s="64">
        <f t="shared" ref="AC14:AC24" si="11">ROUND(((SUM(W14,Y14,AA14)*0.07)+SUM(X14,Z14,AB14)*0.0727),0)</f>
        <v>1074</v>
      </c>
      <c r="AD14" s="64">
        <f>T14*0.25</f>
        <v>832.5</v>
      </c>
      <c r="AE14" s="64">
        <f>U14*0.25</f>
        <v>1947.25</v>
      </c>
      <c r="AF14" s="121">
        <f t="shared" ref="AF14:AF20" si="12">IF(SUM(W14:AB14)=0,"Auto",ROUND(SUM(W14:AB14),0))</f>
        <v>15047</v>
      </c>
      <c r="AG14" s="185">
        <v>1856.5</v>
      </c>
      <c r="AH14" s="186">
        <v>1931.5</v>
      </c>
      <c r="AI14" s="186">
        <v>1763.5</v>
      </c>
      <c r="AJ14" s="186">
        <v>1613</v>
      </c>
      <c r="AK14" s="186">
        <v>148.5</v>
      </c>
      <c r="AL14" s="187">
        <v>210.5</v>
      </c>
      <c r="AM14" s="188">
        <v>537</v>
      </c>
      <c r="AN14" s="188">
        <v>416.25</v>
      </c>
      <c r="AO14" s="188">
        <v>973.625</v>
      </c>
      <c r="AP14" s="189">
        <v>7524</v>
      </c>
    </row>
    <row r="15" spans="1:42" x14ac:dyDescent="0.25">
      <c r="A15" s="62" t="s">
        <v>29</v>
      </c>
      <c r="B15" s="68" t="s">
        <v>31</v>
      </c>
      <c r="C15" s="122">
        <v>14970</v>
      </c>
      <c r="D15" s="123">
        <v>15862</v>
      </c>
      <c r="E15" s="123">
        <v>13244</v>
      </c>
      <c r="F15" s="123">
        <v>13701</v>
      </c>
      <c r="G15" s="123">
        <v>1094</v>
      </c>
      <c r="H15" s="123">
        <v>1552</v>
      </c>
      <c r="I15" s="122">
        <f>ROUND(((SUM(C15,E15,G15)*0.07)+SUM(D15,F15,H15)*0.0727),0)</f>
        <v>4314</v>
      </c>
      <c r="J15" s="122">
        <v>3162</v>
      </c>
      <c r="K15" s="122">
        <v>7752</v>
      </c>
      <c r="L15" s="122">
        <f t="shared" si="0"/>
        <v>60423</v>
      </c>
      <c r="M15" s="70">
        <v>14970</v>
      </c>
      <c r="N15" s="71">
        <v>15862</v>
      </c>
      <c r="O15" s="71">
        <v>13244</v>
      </c>
      <c r="P15" s="71">
        <v>13701</v>
      </c>
      <c r="Q15" s="71">
        <v>1094</v>
      </c>
      <c r="R15" s="72">
        <v>1552</v>
      </c>
      <c r="S15" s="69">
        <f>ROUND(((SUM(M15,O15,Q15)*0.07)+SUM(N15,P15,R15)*0.0727),0)</f>
        <v>4314</v>
      </c>
      <c r="T15" s="122">
        <v>3162</v>
      </c>
      <c r="U15" s="122">
        <v>7752</v>
      </c>
      <c r="V15" s="124">
        <f t="shared" si="1"/>
        <v>60423</v>
      </c>
      <c r="W15" s="70">
        <v>3743</v>
      </c>
      <c r="X15" s="71">
        <v>3966</v>
      </c>
      <c r="Y15" s="71">
        <v>3311</v>
      </c>
      <c r="Z15" s="71">
        <v>3426</v>
      </c>
      <c r="AA15" s="71">
        <v>274</v>
      </c>
      <c r="AB15" s="72">
        <v>388</v>
      </c>
      <c r="AC15" s="69">
        <f t="shared" si="11"/>
        <v>1079</v>
      </c>
      <c r="AD15" s="69">
        <f t="shared" ref="AD15:AD18" si="13">T15*0.25</f>
        <v>790.5</v>
      </c>
      <c r="AE15" s="69">
        <f t="shared" ref="AE15:AE18" si="14">U15*0.25</f>
        <v>1938</v>
      </c>
      <c r="AF15" s="125">
        <f t="shared" si="12"/>
        <v>15108</v>
      </c>
      <c r="AG15" s="190">
        <v>1871.5</v>
      </c>
      <c r="AH15" s="191">
        <v>1983</v>
      </c>
      <c r="AI15" s="191">
        <v>1655.5</v>
      </c>
      <c r="AJ15" s="191">
        <v>1713</v>
      </c>
      <c r="AK15" s="191">
        <v>137</v>
      </c>
      <c r="AL15" s="192">
        <v>194</v>
      </c>
      <c r="AM15" s="193">
        <v>539</v>
      </c>
      <c r="AN15" s="193">
        <v>395.25</v>
      </c>
      <c r="AO15" s="193">
        <v>969</v>
      </c>
      <c r="AP15" s="194">
        <v>7554</v>
      </c>
    </row>
    <row r="16" spans="1:42" x14ac:dyDescent="0.25">
      <c r="A16" s="62" t="s">
        <v>29</v>
      </c>
      <c r="B16" s="68" t="s">
        <v>32</v>
      </c>
      <c r="C16" s="122">
        <v>10634</v>
      </c>
      <c r="D16" s="123">
        <v>11217</v>
      </c>
      <c r="E16" s="123">
        <v>9270</v>
      </c>
      <c r="F16" s="123">
        <v>8572</v>
      </c>
      <c r="G16" s="123">
        <v>805</v>
      </c>
      <c r="H16" s="123">
        <v>1142</v>
      </c>
      <c r="I16" s="122">
        <f>ROUND(((SUM(C16,E16,G16)*0.07)+SUM(D16,F16,H16)*0.0727),0)</f>
        <v>2971</v>
      </c>
      <c r="J16" s="122">
        <v>2204</v>
      </c>
      <c r="K16" s="122">
        <v>5243</v>
      </c>
      <c r="L16" s="122">
        <f t="shared" si="0"/>
        <v>41640</v>
      </c>
      <c r="M16" s="70">
        <v>10634</v>
      </c>
      <c r="N16" s="71">
        <v>11217</v>
      </c>
      <c r="O16" s="71">
        <v>9270</v>
      </c>
      <c r="P16" s="71">
        <v>8572</v>
      </c>
      <c r="Q16" s="71">
        <v>805</v>
      </c>
      <c r="R16" s="72">
        <v>1142</v>
      </c>
      <c r="S16" s="69">
        <f>ROUND(((SUM(M16,O16,Q16)*0.07)+SUM(N16,P16,R16)*0.0727),0)</f>
        <v>2971</v>
      </c>
      <c r="T16" s="122">
        <v>2204</v>
      </c>
      <c r="U16" s="122">
        <v>5243</v>
      </c>
      <c r="V16" s="124">
        <f t="shared" si="1"/>
        <v>41640</v>
      </c>
      <c r="W16" s="70">
        <v>2659</v>
      </c>
      <c r="X16" s="71">
        <v>2805</v>
      </c>
      <c r="Y16" s="71">
        <v>2318</v>
      </c>
      <c r="Z16" s="71">
        <v>2143</v>
      </c>
      <c r="AA16" s="71">
        <v>202</v>
      </c>
      <c r="AB16" s="72">
        <v>286</v>
      </c>
      <c r="AC16" s="69">
        <f t="shared" si="11"/>
        <v>743</v>
      </c>
      <c r="AD16" s="69">
        <f t="shared" si="13"/>
        <v>551</v>
      </c>
      <c r="AE16" s="69">
        <f t="shared" si="14"/>
        <v>1310.75</v>
      </c>
      <c r="AF16" s="125">
        <f t="shared" si="12"/>
        <v>10413</v>
      </c>
      <c r="AG16" s="190">
        <v>1329.5</v>
      </c>
      <c r="AH16" s="191">
        <v>1402.5</v>
      </c>
      <c r="AI16" s="191">
        <v>1159</v>
      </c>
      <c r="AJ16" s="191">
        <v>1071.5</v>
      </c>
      <c r="AK16" s="191">
        <v>101</v>
      </c>
      <c r="AL16" s="192">
        <v>143</v>
      </c>
      <c r="AM16" s="193">
        <v>372</v>
      </c>
      <c r="AN16" s="193">
        <v>275.5</v>
      </c>
      <c r="AO16" s="193">
        <v>655.375</v>
      </c>
      <c r="AP16" s="194">
        <v>5207</v>
      </c>
    </row>
    <row r="17" spans="1:42" x14ac:dyDescent="0.25">
      <c r="A17" s="62" t="s">
        <v>29</v>
      </c>
      <c r="B17" s="68" t="s">
        <v>33</v>
      </c>
      <c r="C17" s="122">
        <v>17311</v>
      </c>
      <c r="D17" s="123">
        <v>18143</v>
      </c>
      <c r="E17" s="123">
        <v>16916</v>
      </c>
      <c r="F17" s="123">
        <v>15976</v>
      </c>
      <c r="G17" s="123">
        <v>1569</v>
      </c>
      <c r="H17" s="123">
        <v>2225</v>
      </c>
      <c r="I17" s="122">
        <f>ROUND(((SUM(C17,E17,G17)*0.07)+SUM(D17,F17,H17)*0.0727),0)</f>
        <v>5148</v>
      </c>
      <c r="J17" s="122">
        <v>4504</v>
      </c>
      <c r="K17" s="122">
        <v>9728</v>
      </c>
      <c r="L17" s="122">
        <f t="shared" si="0"/>
        <v>72140</v>
      </c>
      <c r="M17" s="70">
        <v>17311</v>
      </c>
      <c r="N17" s="71">
        <v>18143</v>
      </c>
      <c r="O17" s="71">
        <v>16916</v>
      </c>
      <c r="P17" s="71">
        <v>15976</v>
      </c>
      <c r="Q17" s="71">
        <v>1569</v>
      </c>
      <c r="R17" s="72">
        <v>2225</v>
      </c>
      <c r="S17" s="69">
        <f>ROUND(((SUM(M17,O17,Q17)*0.07)+SUM(N17,P17,R17)*0.0727),0)</f>
        <v>5148</v>
      </c>
      <c r="T17" s="122">
        <v>4504</v>
      </c>
      <c r="U17" s="122">
        <v>9728</v>
      </c>
      <c r="V17" s="124">
        <f t="shared" si="1"/>
        <v>72140</v>
      </c>
      <c r="W17" s="70">
        <v>4328</v>
      </c>
      <c r="X17" s="71">
        <v>4536</v>
      </c>
      <c r="Y17" s="71">
        <v>4229</v>
      </c>
      <c r="Z17" s="71">
        <v>3994</v>
      </c>
      <c r="AA17" s="71">
        <v>393</v>
      </c>
      <c r="AB17" s="72">
        <v>557</v>
      </c>
      <c r="AC17" s="69">
        <f t="shared" si="11"/>
        <v>1287</v>
      </c>
      <c r="AD17" s="69">
        <f t="shared" si="13"/>
        <v>1126</v>
      </c>
      <c r="AE17" s="69">
        <f t="shared" si="14"/>
        <v>2432</v>
      </c>
      <c r="AF17" s="125">
        <f t="shared" si="12"/>
        <v>18037</v>
      </c>
      <c r="AG17" s="190">
        <v>2164</v>
      </c>
      <c r="AH17" s="191">
        <v>2268</v>
      </c>
      <c r="AI17" s="191">
        <v>2114.5</v>
      </c>
      <c r="AJ17" s="191">
        <v>1997</v>
      </c>
      <c r="AK17" s="191">
        <v>196.5</v>
      </c>
      <c r="AL17" s="192">
        <v>278.5</v>
      </c>
      <c r="AM17" s="193">
        <v>644</v>
      </c>
      <c r="AN17" s="193">
        <v>563</v>
      </c>
      <c r="AO17" s="193">
        <v>1216</v>
      </c>
      <c r="AP17" s="194">
        <v>9019</v>
      </c>
    </row>
    <row r="18" spans="1:42" ht="15" customHeight="1" thickBot="1" x14ac:dyDescent="0.3">
      <c r="A18" s="73" t="s">
        <v>29</v>
      </c>
      <c r="B18" s="74" t="s">
        <v>34</v>
      </c>
      <c r="C18" s="122">
        <v>6681</v>
      </c>
      <c r="D18" s="123">
        <v>6836</v>
      </c>
      <c r="E18" s="123">
        <v>7035</v>
      </c>
      <c r="F18" s="123">
        <v>6358</v>
      </c>
      <c r="G18" s="123">
        <v>683</v>
      </c>
      <c r="H18" s="123">
        <v>966</v>
      </c>
      <c r="I18" s="122">
        <f>ROUND(((SUM(C18,E18,G18)*0.07)+SUM(D18,F18,H18)*0.0727),0)</f>
        <v>2037</v>
      </c>
      <c r="J18" s="122">
        <v>1860</v>
      </c>
      <c r="K18" s="122">
        <v>4032</v>
      </c>
      <c r="L18" s="122">
        <f t="shared" si="0"/>
        <v>28559</v>
      </c>
      <c r="M18" s="76">
        <v>6681</v>
      </c>
      <c r="N18" s="77">
        <v>6836</v>
      </c>
      <c r="O18" s="77">
        <v>7035</v>
      </c>
      <c r="P18" s="77">
        <v>6358</v>
      </c>
      <c r="Q18" s="77">
        <v>683</v>
      </c>
      <c r="R18" s="78">
        <v>966</v>
      </c>
      <c r="S18" s="75">
        <f>ROUND(((SUM(M18,O18,Q18)*0.07)+SUM(N18,P18,R18)*0.0727),0)</f>
        <v>2037</v>
      </c>
      <c r="T18" s="122">
        <v>1860</v>
      </c>
      <c r="U18" s="122">
        <v>4032</v>
      </c>
      <c r="V18" s="124">
        <f t="shared" si="1"/>
        <v>28559</v>
      </c>
      <c r="W18" s="76">
        <v>1671</v>
      </c>
      <c r="X18" s="77">
        <v>1709</v>
      </c>
      <c r="Y18" s="77">
        <v>1759</v>
      </c>
      <c r="Z18" s="77">
        <v>1590</v>
      </c>
      <c r="AA18" s="77">
        <v>171</v>
      </c>
      <c r="AB18" s="78">
        <v>242</v>
      </c>
      <c r="AC18" s="75">
        <f t="shared" si="11"/>
        <v>510</v>
      </c>
      <c r="AD18" s="75">
        <f t="shared" si="13"/>
        <v>465</v>
      </c>
      <c r="AE18" s="75">
        <f t="shared" si="14"/>
        <v>1008</v>
      </c>
      <c r="AF18" s="125">
        <f t="shared" si="12"/>
        <v>7142</v>
      </c>
      <c r="AG18" s="195">
        <v>835.5</v>
      </c>
      <c r="AH18" s="196">
        <v>854.5</v>
      </c>
      <c r="AI18" s="196">
        <v>879.5</v>
      </c>
      <c r="AJ18" s="196">
        <v>795</v>
      </c>
      <c r="AK18" s="196">
        <v>85.5</v>
      </c>
      <c r="AL18" s="197">
        <v>121</v>
      </c>
      <c r="AM18" s="198">
        <v>255</v>
      </c>
      <c r="AN18" s="198">
        <v>232.5</v>
      </c>
      <c r="AO18" s="198">
        <v>504</v>
      </c>
      <c r="AP18" s="194">
        <v>3571</v>
      </c>
    </row>
    <row r="19" spans="1:42" ht="15" customHeight="1" thickBot="1" x14ac:dyDescent="0.3">
      <c r="A19" s="232" t="s">
        <v>35</v>
      </c>
      <c r="B19" s="233"/>
      <c r="C19" s="126">
        <f>SUM(C14:C18)</f>
        <v>64446</v>
      </c>
      <c r="D19" s="127">
        <f t="shared" ref="D19:K19" si="15">SUM(D14:D18)</f>
        <v>67510</v>
      </c>
      <c r="E19" s="127">
        <f t="shared" si="15"/>
        <v>60571</v>
      </c>
      <c r="F19" s="127">
        <f t="shared" si="15"/>
        <v>57510</v>
      </c>
      <c r="G19" s="127">
        <f t="shared" si="15"/>
        <v>5337</v>
      </c>
      <c r="H19" s="127">
        <f t="shared" si="15"/>
        <v>7568</v>
      </c>
      <c r="I19" s="126">
        <f t="shared" si="15"/>
        <v>18764</v>
      </c>
      <c r="J19" s="126">
        <f t="shared" si="15"/>
        <v>15060</v>
      </c>
      <c r="K19" s="126">
        <f t="shared" si="15"/>
        <v>34544</v>
      </c>
      <c r="L19" s="126">
        <f t="shared" si="0"/>
        <v>262942</v>
      </c>
      <c r="M19" s="81">
        <f t="shared" ref="M19:U19" si="16">SUM(M14:M18)</f>
        <v>64446</v>
      </c>
      <c r="N19" s="80">
        <f t="shared" si="16"/>
        <v>67510</v>
      </c>
      <c r="O19" s="80">
        <f t="shared" si="16"/>
        <v>60571</v>
      </c>
      <c r="P19" s="80">
        <f t="shared" si="16"/>
        <v>57510</v>
      </c>
      <c r="Q19" s="80">
        <f t="shared" si="16"/>
        <v>5337</v>
      </c>
      <c r="R19" s="80">
        <f t="shared" si="16"/>
        <v>7568</v>
      </c>
      <c r="S19" s="79">
        <f t="shared" si="16"/>
        <v>18764</v>
      </c>
      <c r="T19" s="79">
        <f t="shared" si="16"/>
        <v>15060</v>
      </c>
      <c r="U19" s="79">
        <f t="shared" si="16"/>
        <v>34544</v>
      </c>
      <c r="V19" s="128">
        <f t="shared" si="1"/>
        <v>262942</v>
      </c>
      <c r="W19" s="81">
        <f t="shared" ref="W19:AE19" si="17">SUM(W14:W18)</f>
        <v>16114</v>
      </c>
      <c r="X19" s="80">
        <f t="shared" si="17"/>
        <v>16879</v>
      </c>
      <c r="Y19" s="80">
        <f t="shared" si="17"/>
        <v>15144</v>
      </c>
      <c r="Z19" s="80">
        <f t="shared" si="17"/>
        <v>14379</v>
      </c>
      <c r="AA19" s="80">
        <f t="shared" si="17"/>
        <v>1337</v>
      </c>
      <c r="AB19" s="80">
        <f t="shared" si="17"/>
        <v>1894</v>
      </c>
      <c r="AC19" s="79">
        <f t="shared" si="17"/>
        <v>4693</v>
      </c>
      <c r="AD19" s="79">
        <f t="shared" si="17"/>
        <v>3765</v>
      </c>
      <c r="AE19" s="79">
        <f t="shared" si="17"/>
        <v>8636</v>
      </c>
      <c r="AF19" s="129">
        <f t="shared" si="12"/>
        <v>65747</v>
      </c>
      <c r="AG19" s="199">
        <v>8057</v>
      </c>
      <c r="AH19" s="200">
        <v>8439.5</v>
      </c>
      <c r="AI19" s="200">
        <v>7572</v>
      </c>
      <c r="AJ19" s="200">
        <v>7189.5</v>
      </c>
      <c r="AK19" s="200">
        <v>668.5</v>
      </c>
      <c r="AL19" s="200">
        <v>947</v>
      </c>
      <c r="AM19" s="201">
        <v>2347</v>
      </c>
      <c r="AN19" s="201">
        <v>1882.5</v>
      </c>
      <c r="AO19" s="201">
        <v>4318</v>
      </c>
      <c r="AP19" s="202">
        <v>32874</v>
      </c>
    </row>
    <row r="20" spans="1:42" x14ac:dyDescent="0.25">
      <c r="A20" s="62" t="s">
        <v>29</v>
      </c>
      <c r="B20" s="68" t="s">
        <v>36</v>
      </c>
      <c r="C20" s="130">
        <v>6283</v>
      </c>
      <c r="D20" s="131">
        <v>6809</v>
      </c>
      <c r="E20" s="131">
        <v>7207</v>
      </c>
      <c r="F20" s="131">
        <v>8280</v>
      </c>
      <c r="G20" s="131">
        <v>445</v>
      </c>
      <c r="H20" s="131">
        <v>667</v>
      </c>
      <c r="I20" s="130">
        <f>ROUND(((SUM(C20,E20,G20)*0.07)+SUM(D20,F20,H20)*0.0727),0)</f>
        <v>2121</v>
      </c>
      <c r="J20" s="130">
        <v>1718</v>
      </c>
      <c r="K20" s="130">
        <v>4696</v>
      </c>
      <c r="L20" s="130">
        <f t="shared" si="0"/>
        <v>29691</v>
      </c>
      <c r="M20" s="65">
        <v>6283</v>
      </c>
      <c r="N20" s="66">
        <v>6809</v>
      </c>
      <c r="O20" s="66">
        <v>7207</v>
      </c>
      <c r="P20" s="66">
        <v>8280</v>
      </c>
      <c r="Q20" s="66">
        <v>445</v>
      </c>
      <c r="R20" s="67">
        <v>667</v>
      </c>
      <c r="S20" s="64">
        <f>ROUND(((SUM(M20,O20,Q20)*0.07)+SUM(N20,P20,R20)*0.0727),0)</f>
        <v>2121</v>
      </c>
      <c r="T20" s="130">
        <v>1718</v>
      </c>
      <c r="U20" s="130">
        <v>4696</v>
      </c>
      <c r="V20" s="128">
        <f t="shared" si="1"/>
        <v>29691</v>
      </c>
      <c r="W20" s="65">
        <v>1571</v>
      </c>
      <c r="X20" s="66">
        <v>1703</v>
      </c>
      <c r="Y20" s="66">
        <v>1802</v>
      </c>
      <c r="Z20" s="66">
        <v>2070</v>
      </c>
      <c r="AA20" s="66">
        <v>112</v>
      </c>
      <c r="AB20" s="67">
        <v>167</v>
      </c>
      <c r="AC20" s="64">
        <f t="shared" si="11"/>
        <v>530</v>
      </c>
      <c r="AD20" s="64">
        <f>T20*0.25</f>
        <v>429.5</v>
      </c>
      <c r="AE20" s="64">
        <f>U20*0.25</f>
        <v>1174</v>
      </c>
      <c r="AF20" s="129">
        <f t="shared" si="12"/>
        <v>7425</v>
      </c>
      <c r="AG20" s="185">
        <v>785.5</v>
      </c>
      <c r="AH20" s="186">
        <v>851.5</v>
      </c>
      <c r="AI20" s="186">
        <v>901</v>
      </c>
      <c r="AJ20" s="186">
        <v>1035</v>
      </c>
      <c r="AK20" s="186">
        <v>56</v>
      </c>
      <c r="AL20" s="187">
        <v>83.5</v>
      </c>
      <c r="AM20" s="188">
        <v>265</v>
      </c>
      <c r="AN20" s="188">
        <v>214.75</v>
      </c>
      <c r="AO20" s="188">
        <v>587</v>
      </c>
      <c r="AP20" s="202">
        <v>3713</v>
      </c>
    </row>
    <row r="21" spans="1:42" x14ac:dyDescent="0.25">
      <c r="A21" s="62" t="s">
        <v>29</v>
      </c>
      <c r="B21" s="63" t="s">
        <v>37</v>
      </c>
      <c r="C21" s="122">
        <v>8775</v>
      </c>
      <c r="D21" s="123">
        <v>9505</v>
      </c>
      <c r="E21" s="123">
        <v>7580</v>
      </c>
      <c r="F21" s="123">
        <v>6736</v>
      </c>
      <c r="G21" s="123">
        <v>617</v>
      </c>
      <c r="H21" s="123">
        <v>918</v>
      </c>
      <c r="I21" s="122">
        <f>ROUND(((SUM(C21,E21,G21)*0.07)+SUM(D21,F21,H21)*0.0727),0)</f>
        <v>2435</v>
      </c>
      <c r="J21" s="122">
        <v>1686</v>
      </c>
      <c r="K21" s="122">
        <v>4280</v>
      </c>
      <c r="L21" s="122">
        <f t="shared" ref="L21:L25" si="18">IF(SUM(C21:H21)=0,"Auto",ROUND(SUM(C21:H21),0))</f>
        <v>34131</v>
      </c>
      <c r="M21" s="65">
        <v>8775</v>
      </c>
      <c r="N21" s="66">
        <v>9505</v>
      </c>
      <c r="O21" s="66">
        <v>7580</v>
      </c>
      <c r="P21" s="66">
        <v>6736</v>
      </c>
      <c r="Q21" s="66">
        <v>617</v>
      </c>
      <c r="R21" s="67">
        <v>918</v>
      </c>
      <c r="S21" s="64">
        <f>ROUND(((SUM(M21,O21,Q21)*0.07)+SUM(N21,P21,R21)*0.0727),0)</f>
        <v>2435</v>
      </c>
      <c r="T21" s="122">
        <v>1686</v>
      </c>
      <c r="U21" s="122">
        <v>4280</v>
      </c>
      <c r="V21" s="124">
        <f t="shared" ref="V21:V25" si="19">IF(SUM(M21:R21)=0,"Auto",ROUND(SUM(M21:R21),0))</f>
        <v>34131</v>
      </c>
      <c r="W21" s="65">
        <v>2194</v>
      </c>
      <c r="X21" s="66">
        <v>2377</v>
      </c>
      <c r="Y21" s="66">
        <v>1895</v>
      </c>
      <c r="Z21" s="66">
        <v>1684</v>
      </c>
      <c r="AA21" s="66">
        <v>155</v>
      </c>
      <c r="AB21" s="67">
        <v>230</v>
      </c>
      <c r="AC21" s="64">
        <f t="shared" si="11"/>
        <v>609</v>
      </c>
      <c r="AD21" s="64">
        <f t="shared" ref="AD21:AD25" si="20">T21*0.25</f>
        <v>421.5</v>
      </c>
      <c r="AE21" s="64">
        <f t="shared" ref="AE21:AE25" si="21">U21*0.25</f>
        <v>1070</v>
      </c>
      <c r="AF21" s="125">
        <f t="shared" si="3"/>
        <v>8535</v>
      </c>
      <c r="AG21" s="185">
        <v>1097</v>
      </c>
      <c r="AH21" s="186">
        <v>1188.5</v>
      </c>
      <c r="AI21" s="186">
        <v>947.5</v>
      </c>
      <c r="AJ21" s="186">
        <v>842</v>
      </c>
      <c r="AK21" s="186">
        <v>77.5</v>
      </c>
      <c r="AL21" s="187">
        <v>115</v>
      </c>
      <c r="AM21" s="188">
        <v>305</v>
      </c>
      <c r="AN21" s="188">
        <v>210.75</v>
      </c>
      <c r="AO21" s="188">
        <v>535</v>
      </c>
      <c r="AP21" s="194">
        <v>4268</v>
      </c>
    </row>
    <row r="22" spans="1:42" x14ac:dyDescent="0.25">
      <c r="A22" s="62" t="s">
        <v>29</v>
      </c>
      <c r="B22" s="68" t="s">
        <v>38</v>
      </c>
      <c r="C22" s="122">
        <v>14343</v>
      </c>
      <c r="D22" s="123">
        <v>14862</v>
      </c>
      <c r="E22" s="123">
        <v>12608</v>
      </c>
      <c r="F22" s="123">
        <v>11425</v>
      </c>
      <c r="G22" s="123">
        <v>938</v>
      </c>
      <c r="H22" s="123">
        <v>1396</v>
      </c>
      <c r="I22" s="122">
        <f t="shared" ref="I22:I25" si="22">ROUND(((SUM(C22,E22,G22)*0.07)+SUM(D22,F22,H22)*0.0727),0)</f>
        <v>3965</v>
      </c>
      <c r="J22" s="122">
        <v>3381</v>
      </c>
      <c r="K22" s="122">
        <v>7676</v>
      </c>
      <c r="L22" s="122">
        <f t="shared" si="18"/>
        <v>55572</v>
      </c>
      <c r="M22" s="65">
        <v>14343</v>
      </c>
      <c r="N22" s="66">
        <v>14862</v>
      </c>
      <c r="O22" s="66">
        <v>12608</v>
      </c>
      <c r="P22" s="66">
        <v>11425</v>
      </c>
      <c r="Q22" s="66">
        <v>938</v>
      </c>
      <c r="R22" s="67">
        <v>1396</v>
      </c>
      <c r="S22" s="64">
        <f t="shared" ref="S22:S25" si="23">ROUND(((SUM(M22,O22,Q22)*0.07)+SUM(N22,P22,R22)*0.0727),0)</f>
        <v>3965</v>
      </c>
      <c r="T22" s="122">
        <v>3381</v>
      </c>
      <c r="U22" s="122">
        <v>7676</v>
      </c>
      <c r="V22" s="124">
        <f t="shared" si="19"/>
        <v>55572</v>
      </c>
      <c r="W22" s="65">
        <v>3586</v>
      </c>
      <c r="X22" s="66">
        <v>3716</v>
      </c>
      <c r="Y22" s="66">
        <v>3152</v>
      </c>
      <c r="Z22" s="66">
        <v>2857</v>
      </c>
      <c r="AA22" s="66">
        <v>235</v>
      </c>
      <c r="AB22" s="67">
        <v>349</v>
      </c>
      <c r="AC22" s="64">
        <f t="shared" si="11"/>
        <v>991</v>
      </c>
      <c r="AD22" s="64">
        <f t="shared" si="20"/>
        <v>845.25</v>
      </c>
      <c r="AE22" s="64">
        <f t="shared" si="21"/>
        <v>1919</v>
      </c>
      <c r="AF22" s="125">
        <f t="shared" si="3"/>
        <v>13895</v>
      </c>
      <c r="AG22" s="185">
        <v>1793</v>
      </c>
      <c r="AH22" s="186">
        <v>1858</v>
      </c>
      <c r="AI22" s="186">
        <v>1576</v>
      </c>
      <c r="AJ22" s="186">
        <v>1428.5</v>
      </c>
      <c r="AK22" s="186">
        <v>117.5</v>
      </c>
      <c r="AL22" s="187">
        <v>174.5</v>
      </c>
      <c r="AM22" s="188">
        <v>496</v>
      </c>
      <c r="AN22" s="188">
        <v>422.625</v>
      </c>
      <c r="AO22" s="188">
        <v>959.5</v>
      </c>
      <c r="AP22" s="194">
        <v>6948</v>
      </c>
    </row>
    <row r="23" spans="1:42" x14ac:dyDescent="0.25">
      <c r="A23" s="62" t="s">
        <v>29</v>
      </c>
      <c r="B23" s="68" t="s">
        <v>39</v>
      </c>
      <c r="C23" s="122">
        <v>17566</v>
      </c>
      <c r="D23" s="123">
        <v>18553</v>
      </c>
      <c r="E23" s="123">
        <v>15767</v>
      </c>
      <c r="F23" s="123">
        <v>14017</v>
      </c>
      <c r="G23" s="123">
        <v>1308</v>
      </c>
      <c r="H23" s="123">
        <v>1943</v>
      </c>
      <c r="I23" s="122">
        <f t="shared" si="22"/>
        <v>4934</v>
      </c>
      <c r="J23" s="122">
        <v>4153</v>
      </c>
      <c r="K23" s="122">
        <v>9512</v>
      </c>
      <c r="L23" s="122">
        <f t="shared" si="18"/>
        <v>69154</v>
      </c>
      <c r="M23" s="65">
        <v>17566</v>
      </c>
      <c r="N23" s="66">
        <v>18553</v>
      </c>
      <c r="O23" s="66">
        <v>15767</v>
      </c>
      <c r="P23" s="66">
        <v>14017</v>
      </c>
      <c r="Q23" s="66">
        <v>1308</v>
      </c>
      <c r="R23" s="67">
        <v>1943</v>
      </c>
      <c r="S23" s="64">
        <f t="shared" si="23"/>
        <v>4934</v>
      </c>
      <c r="T23" s="122">
        <v>4153</v>
      </c>
      <c r="U23" s="122">
        <v>9512</v>
      </c>
      <c r="V23" s="124">
        <f t="shared" si="19"/>
        <v>69154</v>
      </c>
      <c r="W23" s="65">
        <v>4392</v>
      </c>
      <c r="X23" s="66">
        <v>4639</v>
      </c>
      <c r="Y23" s="66">
        <v>3942</v>
      </c>
      <c r="Z23" s="66">
        <v>3505</v>
      </c>
      <c r="AA23" s="66">
        <v>327</v>
      </c>
      <c r="AB23" s="67">
        <v>486</v>
      </c>
      <c r="AC23" s="64">
        <f t="shared" si="11"/>
        <v>1234</v>
      </c>
      <c r="AD23" s="64">
        <f t="shared" si="20"/>
        <v>1038.25</v>
      </c>
      <c r="AE23" s="64">
        <f t="shared" si="21"/>
        <v>2378</v>
      </c>
      <c r="AF23" s="125">
        <f t="shared" si="3"/>
        <v>17291</v>
      </c>
      <c r="AG23" s="185">
        <v>2196</v>
      </c>
      <c r="AH23" s="186">
        <v>2319.5</v>
      </c>
      <c r="AI23" s="186">
        <v>1971</v>
      </c>
      <c r="AJ23" s="186">
        <v>1752.5</v>
      </c>
      <c r="AK23" s="186">
        <v>163.5</v>
      </c>
      <c r="AL23" s="187">
        <v>243</v>
      </c>
      <c r="AM23" s="188">
        <v>617</v>
      </c>
      <c r="AN23" s="188">
        <v>519.125</v>
      </c>
      <c r="AO23" s="188">
        <v>1189</v>
      </c>
      <c r="AP23" s="194">
        <v>8646</v>
      </c>
    </row>
    <row r="24" spans="1:42" x14ac:dyDescent="0.25">
      <c r="A24" s="62" t="s">
        <v>29</v>
      </c>
      <c r="B24" s="68" t="s">
        <v>40</v>
      </c>
      <c r="C24" s="122">
        <v>13974</v>
      </c>
      <c r="D24" s="123">
        <v>14787</v>
      </c>
      <c r="E24" s="123">
        <v>13121</v>
      </c>
      <c r="F24" s="123">
        <v>12392</v>
      </c>
      <c r="G24" s="123">
        <v>909</v>
      </c>
      <c r="H24" s="123">
        <v>1352</v>
      </c>
      <c r="I24" s="122">
        <f t="shared" si="22"/>
        <v>4034</v>
      </c>
      <c r="J24" s="122">
        <v>3305</v>
      </c>
      <c r="K24" s="122">
        <v>8062</v>
      </c>
      <c r="L24" s="122">
        <f t="shared" si="18"/>
        <v>56535</v>
      </c>
      <c r="M24" s="70">
        <v>13974</v>
      </c>
      <c r="N24" s="71">
        <v>14787</v>
      </c>
      <c r="O24" s="71">
        <v>13121</v>
      </c>
      <c r="P24" s="71">
        <v>12392</v>
      </c>
      <c r="Q24" s="71">
        <v>909</v>
      </c>
      <c r="R24" s="72">
        <v>1352</v>
      </c>
      <c r="S24" s="69">
        <f t="shared" si="23"/>
        <v>4034</v>
      </c>
      <c r="T24" s="122">
        <v>3305</v>
      </c>
      <c r="U24" s="122">
        <v>8062</v>
      </c>
      <c r="V24" s="124">
        <f t="shared" si="19"/>
        <v>56535</v>
      </c>
      <c r="W24" s="70">
        <v>3494</v>
      </c>
      <c r="X24" s="71">
        <v>3697</v>
      </c>
      <c r="Y24" s="71">
        <v>3281</v>
      </c>
      <c r="Z24" s="71">
        <v>3098</v>
      </c>
      <c r="AA24" s="71">
        <v>228</v>
      </c>
      <c r="AB24" s="72">
        <v>338</v>
      </c>
      <c r="AC24" s="69">
        <f t="shared" si="11"/>
        <v>1009</v>
      </c>
      <c r="AD24" s="69">
        <f t="shared" si="20"/>
        <v>826.25</v>
      </c>
      <c r="AE24" s="69">
        <f t="shared" si="21"/>
        <v>2015.5</v>
      </c>
      <c r="AF24" s="125">
        <f t="shared" si="3"/>
        <v>14136</v>
      </c>
      <c r="AG24" s="190">
        <v>1747</v>
      </c>
      <c r="AH24" s="191">
        <v>1848.5</v>
      </c>
      <c r="AI24" s="191">
        <v>1640.5</v>
      </c>
      <c r="AJ24" s="191">
        <v>1549</v>
      </c>
      <c r="AK24" s="191">
        <v>114</v>
      </c>
      <c r="AL24" s="192">
        <v>169</v>
      </c>
      <c r="AM24" s="193">
        <v>504</v>
      </c>
      <c r="AN24" s="193">
        <v>413.125</v>
      </c>
      <c r="AO24" s="193">
        <v>1007.75</v>
      </c>
      <c r="AP24" s="194">
        <v>7068</v>
      </c>
    </row>
    <row r="25" spans="1:42" ht="15" customHeight="1" thickBot="1" x14ac:dyDescent="0.3">
      <c r="A25" s="82" t="s">
        <v>29</v>
      </c>
      <c r="B25" s="83" t="s">
        <v>41</v>
      </c>
      <c r="C25" s="122">
        <v>16117</v>
      </c>
      <c r="D25" s="123">
        <v>16420</v>
      </c>
      <c r="E25" s="123">
        <v>13113</v>
      </c>
      <c r="F25" s="123">
        <v>11970</v>
      </c>
      <c r="G25" s="123">
        <v>1067</v>
      </c>
      <c r="H25" s="123">
        <v>1586</v>
      </c>
      <c r="I25" s="122">
        <f t="shared" si="22"/>
        <v>4300</v>
      </c>
      <c r="J25" s="122">
        <v>3399</v>
      </c>
      <c r="K25" s="122">
        <v>7896</v>
      </c>
      <c r="L25" s="122">
        <f t="shared" si="18"/>
        <v>60273</v>
      </c>
      <c r="M25" s="85">
        <v>16117</v>
      </c>
      <c r="N25" s="86">
        <v>16420</v>
      </c>
      <c r="O25" s="86">
        <v>13113</v>
      </c>
      <c r="P25" s="86">
        <v>11970</v>
      </c>
      <c r="Q25" s="86">
        <v>1067</v>
      </c>
      <c r="R25" s="87">
        <v>1586</v>
      </c>
      <c r="S25" s="84">
        <f t="shared" si="23"/>
        <v>4300</v>
      </c>
      <c r="T25" s="122">
        <v>3399</v>
      </c>
      <c r="U25" s="122">
        <v>7896</v>
      </c>
      <c r="V25" s="124">
        <f t="shared" si="19"/>
        <v>60273</v>
      </c>
      <c r="W25" s="85">
        <v>4030</v>
      </c>
      <c r="X25" s="86">
        <v>4105</v>
      </c>
      <c r="Y25" s="86">
        <v>3279</v>
      </c>
      <c r="Z25" s="86">
        <v>2993</v>
      </c>
      <c r="AA25" s="86">
        <v>267</v>
      </c>
      <c r="AB25" s="87">
        <v>397</v>
      </c>
      <c r="AC25" s="84">
        <f>ROUND(((SUM(W25,Y25,AA25)*0.07)+SUM(X25,Z25,AB25)*0.0727),0)</f>
        <v>1075</v>
      </c>
      <c r="AD25" s="84">
        <f t="shared" si="20"/>
        <v>849.75</v>
      </c>
      <c r="AE25" s="84">
        <f t="shared" si="21"/>
        <v>1974</v>
      </c>
      <c r="AF25" s="125">
        <f t="shared" si="3"/>
        <v>15071</v>
      </c>
      <c r="AG25" s="203">
        <v>2015</v>
      </c>
      <c r="AH25" s="204">
        <v>2052.5</v>
      </c>
      <c r="AI25" s="204">
        <v>1639.5</v>
      </c>
      <c r="AJ25" s="204">
        <v>1496.5</v>
      </c>
      <c r="AK25" s="204">
        <v>133.5</v>
      </c>
      <c r="AL25" s="205">
        <v>198.5</v>
      </c>
      <c r="AM25" s="206">
        <v>538</v>
      </c>
      <c r="AN25" s="206">
        <v>424.875</v>
      </c>
      <c r="AO25" s="206">
        <v>987</v>
      </c>
      <c r="AP25" s="194">
        <v>7536</v>
      </c>
    </row>
    <row r="26" spans="1:42" ht="15" customHeight="1" thickBot="1" x14ac:dyDescent="0.3">
      <c r="A26" s="232" t="s">
        <v>42</v>
      </c>
      <c r="B26" s="233"/>
      <c r="C26" s="126">
        <f>SUM(C20:C25)</f>
        <v>77058</v>
      </c>
      <c r="D26" s="127">
        <f>SUM(D20:D25)</f>
        <v>80936</v>
      </c>
      <c r="E26" s="127">
        <f t="shared" ref="E26:G26" si="24">SUM(E20:E25)</f>
        <v>69396</v>
      </c>
      <c r="F26" s="127">
        <f t="shared" si="24"/>
        <v>64820</v>
      </c>
      <c r="G26" s="127">
        <f t="shared" si="24"/>
        <v>5284</v>
      </c>
      <c r="H26" s="127">
        <f>SUM(H20:H25)</f>
        <v>7862</v>
      </c>
      <c r="I26" s="126">
        <f>SUM(I20:I25)</f>
        <v>21789</v>
      </c>
      <c r="J26" s="126">
        <f t="shared" ref="J26:K26" si="25">SUM(J20:J25)</f>
        <v>17642</v>
      </c>
      <c r="K26" s="126">
        <f t="shared" si="25"/>
        <v>42122</v>
      </c>
      <c r="L26" s="126">
        <f>IF(SUM(C26:H26)=0,"Auto",ROUND(SUM(C26:H26),0))</f>
        <v>305356</v>
      </c>
      <c r="M26" s="88">
        <f>SUM(M20:M25)</f>
        <v>77058</v>
      </c>
      <c r="N26" s="89">
        <f>SUM(N20:N25)</f>
        <v>80936</v>
      </c>
      <c r="O26" s="89">
        <f t="shared" ref="O26:Q26" si="26">SUM(O20:O25)</f>
        <v>69396</v>
      </c>
      <c r="P26" s="89">
        <f t="shared" si="26"/>
        <v>64820</v>
      </c>
      <c r="Q26" s="89">
        <f t="shared" si="26"/>
        <v>5284</v>
      </c>
      <c r="R26" s="90">
        <f>SUM(R20:R25)</f>
        <v>7862</v>
      </c>
      <c r="S26" s="79">
        <f>SUM(S20:S25)</f>
        <v>21789</v>
      </c>
      <c r="T26" s="79">
        <f t="shared" ref="T26:U26" si="27">SUM(T20:T25)</f>
        <v>17642</v>
      </c>
      <c r="U26" s="79">
        <f t="shared" si="27"/>
        <v>42122</v>
      </c>
      <c r="V26" s="128">
        <f>IF(SUM(M26:R26)=0,"Auto",ROUND(SUM(M26:R26),0))</f>
        <v>305356</v>
      </c>
      <c r="W26" s="88">
        <f>SUM(W20:W25)</f>
        <v>19267</v>
      </c>
      <c r="X26" s="89">
        <f t="shared" ref="X26:AB26" si="28">SUM(X20:X25)</f>
        <v>20237</v>
      </c>
      <c r="Y26" s="89">
        <f t="shared" si="28"/>
        <v>17351</v>
      </c>
      <c r="Z26" s="89">
        <f t="shared" si="28"/>
        <v>16207</v>
      </c>
      <c r="AA26" s="89">
        <f t="shared" si="28"/>
        <v>1324</v>
      </c>
      <c r="AB26" s="90">
        <f t="shared" si="28"/>
        <v>1967</v>
      </c>
      <c r="AC26" s="79">
        <f>SUM(AC20:AC25)</f>
        <v>5448</v>
      </c>
      <c r="AD26" s="79">
        <f t="shared" ref="AD26:AE26" si="29">SUM(AD20:AD25)</f>
        <v>4410.5</v>
      </c>
      <c r="AE26" s="79">
        <f t="shared" si="29"/>
        <v>10530.5</v>
      </c>
      <c r="AF26" s="129">
        <f>IF(SUM(W26:AB26)=0,"Auto",ROUND(SUM(W26:AB26),0))</f>
        <v>76353</v>
      </c>
      <c r="AG26" s="207">
        <v>9633.5</v>
      </c>
      <c r="AH26" s="208">
        <v>10118.5</v>
      </c>
      <c r="AI26" s="208">
        <v>8675.5</v>
      </c>
      <c r="AJ26" s="208">
        <v>8103.5</v>
      </c>
      <c r="AK26" s="208">
        <v>662</v>
      </c>
      <c r="AL26" s="209">
        <v>983.5</v>
      </c>
      <c r="AM26" s="201">
        <v>2725</v>
      </c>
      <c r="AN26" s="201">
        <v>2205.25</v>
      </c>
      <c r="AO26" s="201">
        <v>5265.25</v>
      </c>
      <c r="AP26" s="202">
        <v>38177</v>
      </c>
    </row>
    <row r="27" spans="1:42" s="61" customFormat="1" ht="15" customHeight="1" thickBot="1" x14ac:dyDescent="0.3">
      <c r="A27" s="234" t="s">
        <v>43</v>
      </c>
      <c r="B27" s="235"/>
      <c r="C27" s="132">
        <f t="shared" ref="C27:I27" si="30">SUM(C26,C19)</f>
        <v>141504</v>
      </c>
      <c r="D27" s="133">
        <f t="shared" si="30"/>
        <v>148446</v>
      </c>
      <c r="E27" s="133">
        <f t="shared" si="30"/>
        <v>129967</v>
      </c>
      <c r="F27" s="133">
        <f t="shared" si="30"/>
        <v>122330</v>
      </c>
      <c r="G27" s="133">
        <f t="shared" si="30"/>
        <v>10621</v>
      </c>
      <c r="H27" s="133">
        <f t="shared" si="30"/>
        <v>15430</v>
      </c>
      <c r="I27" s="126">
        <f t="shared" si="30"/>
        <v>40553</v>
      </c>
      <c r="J27" s="126">
        <f t="shared" ref="J27:K27" si="31">SUM(J26,J19)</f>
        <v>32702</v>
      </c>
      <c r="K27" s="126">
        <f t="shared" si="31"/>
        <v>76666</v>
      </c>
      <c r="L27" s="132">
        <f>IF(SUM(C27:H27)=0,"Auto",ROUND(SUM(C27:H27),0))</f>
        <v>568298</v>
      </c>
      <c r="M27" s="91">
        <f t="shared" ref="M27:S27" si="32">SUM(M26,M19)</f>
        <v>141504</v>
      </c>
      <c r="N27" s="92">
        <f t="shared" si="32"/>
        <v>148446</v>
      </c>
      <c r="O27" s="92">
        <f t="shared" si="32"/>
        <v>129967</v>
      </c>
      <c r="P27" s="92">
        <f t="shared" si="32"/>
        <v>122330</v>
      </c>
      <c r="Q27" s="92">
        <f t="shared" si="32"/>
        <v>10621</v>
      </c>
      <c r="R27" s="92">
        <f t="shared" si="32"/>
        <v>15430</v>
      </c>
      <c r="S27" s="93">
        <f t="shared" si="32"/>
        <v>40553</v>
      </c>
      <c r="T27" s="93">
        <f t="shared" ref="T27:U27" si="33">SUM(T26,T19)</f>
        <v>32702</v>
      </c>
      <c r="U27" s="93">
        <f t="shared" si="33"/>
        <v>76666</v>
      </c>
      <c r="V27" s="128">
        <f>IF(SUM(M27:R27)=0,"Auto",ROUND(SUM(M27:R27),0))</f>
        <v>568298</v>
      </c>
      <c r="W27" s="91">
        <f t="shared" ref="W27:AC27" si="34">SUM(W26,W19)</f>
        <v>35381</v>
      </c>
      <c r="X27" s="92">
        <f t="shared" si="34"/>
        <v>37116</v>
      </c>
      <c r="Y27" s="92">
        <f t="shared" si="34"/>
        <v>32495</v>
      </c>
      <c r="Z27" s="92">
        <f t="shared" si="34"/>
        <v>30586</v>
      </c>
      <c r="AA27" s="92">
        <f t="shared" si="34"/>
        <v>2661</v>
      </c>
      <c r="AB27" s="92">
        <f t="shared" si="34"/>
        <v>3861</v>
      </c>
      <c r="AC27" s="93">
        <f t="shared" si="34"/>
        <v>10141</v>
      </c>
      <c r="AD27" s="93">
        <f t="shared" ref="AD27:AE27" si="35">SUM(AD26,AD19)</f>
        <v>8175.5</v>
      </c>
      <c r="AE27" s="93">
        <f t="shared" si="35"/>
        <v>19166.5</v>
      </c>
      <c r="AF27" s="129">
        <f>IF(SUM(W27:AB27)=0,"Auto",ROUND(SUM(W27:AB27),0))</f>
        <v>142100</v>
      </c>
      <c r="AG27" s="210">
        <v>17690.5</v>
      </c>
      <c r="AH27" s="211">
        <v>18558</v>
      </c>
      <c r="AI27" s="211">
        <v>16247.5</v>
      </c>
      <c r="AJ27" s="211">
        <v>15293</v>
      </c>
      <c r="AK27" s="211">
        <v>1330.5</v>
      </c>
      <c r="AL27" s="211">
        <v>1930.5</v>
      </c>
      <c r="AM27" s="212">
        <v>5072</v>
      </c>
      <c r="AN27" s="212">
        <v>4087.75</v>
      </c>
      <c r="AO27" s="212">
        <v>9583.25</v>
      </c>
      <c r="AP27" s="202">
        <v>71050</v>
      </c>
    </row>
    <row r="28" spans="1:42" s="31" customFormat="1" ht="15" customHeight="1" thickBot="1" x14ac:dyDescent="0.3">
      <c r="A28" s="236" t="s">
        <v>44</v>
      </c>
      <c r="B28" s="237"/>
      <c r="C28" s="134">
        <f>IF(ROUND(SUM(C9:C12,C20:C25,C14:C18),0)=0,"",ROUND(SUM(C9:C12,C20:C25,C14:C18),0))</f>
        <v>406327</v>
      </c>
      <c r="D28" s="134">
        <f t="shared" ref="D28:AF28" si="36">IF(ROUND(SUM(D9:D12,D20:D25,D14:D18),0)=0,"",ROUND(SUM(D9:D12,D20:D25,D14:D18),0))</f>
        <v>425761</v>
      </c>
      <c r="E28" s="134">
        <f t="shared" si="36"/>
        <v>381483</v>
      </c>
      <c r="F28" s="134">
        <f t="shared" si="36"/>
        <v>329757</v>
      </c>
      <c r="G28" s="134">
        <f t="shared" si="36"/>
        <v>29850</v>
      </c>
      <c r="H28" s="134">
        <f t="shared" si="36"/>
        <v>40418</v>
      </c>
      <c r="I28" s="134">
        <f t="shared" si="36"/>
        <v>71912</v>
      </c>
      <c r="J28" s="134">
        <f t="shared" ref="J28:K28" si="37">IF(ROUND(SUM(J9:J12,J20:J25,J14:J18),0)=0,"",ROUND(SUM(J9:J12,J20:J25,J14:J18),0))</f>
        <v>106552</v>
      </c>
      <c r="K28" s="134">
        <f t="shared" si="37"/>
        <v>210442</v>
      </c>
      <c r="L28" s="134">
        <f t="shared" si="36"/>
        <v>1613596</v>
      </c>
      <c r="M28" s="94">
        <f t="shared" si="36"/>
        <v>406327</v>
      </c>
      <c r="N28" s="95">
        <f t="shared" si="36"/>
        <v>425761</v>
      </c>
      <c r="O28" s="95">
        <f t="shared" si="36"/>
        <v>381483</v>
      </c>
      <c r="P28" s="95">
        <f t="shared" si="36"/>
        <v>329757</v>
      </c>
      <c r="Q28" s="95">
        <f t="shared" si="36"/>
        <v>29850</v>
      </c>
      <c r="R28" s="95">
        <f t="shared" si="36"/>
        <v>40418</v>
      </c>
      <c r="S28" s="96">
        <f t="shared" si="36"/>
        <v>71912</v>
      </c>
      <c r="T28" s="96">
        <f t="shared" ref="T28:U28" si="38">IF(ROUND(SUM(T9:T12,T20:T25,T14:T18),0)=0,"",ROUND(SUM(T9:T12,T20:T25,T14:T18),0))</f>
        <v>106552</v>
      </c>
      <c r="U28" s="96">
        <f t="shared" si="38"/>
        <v>210442</v>
      </c>
      <c r="V28" s="135">
        <f t="shared" si="36"/>
        <v>1613596</v>
      </c>
      <c r="W28" s="94">
        <f t="shared" si="36"/>
        <v>300204</v>
      </c>
      <c r="X28" s="95">
        <f t="shared" si="36"/>
        <v>314431</v>
      </c>
      <c r="Y28" s="95">
        <f t="shared" si="36"/>
        <v>284011</v>
      </c>
      <c r="Z28" s="95">
        <f t="shared" si="36"/>
        <v>238013</v>
      </c>
      <c r="AA28" s="95">
        <f t="shared" si="36"/>
        <v>21890</v>
      </c>
      <c r="AB28" s="95">
        <f t="shared" si="36"/>
        <v>28849</v>
      </c>
      <c r="AC28" s="96">
        <f t="shared" si="36"/>
        <v>41500</v>
      </c>
      <c r="AD28" s="96">
        <f t="shared" ref="AD28:AE28" si="39">IF(ROUND(SUM(AD9:AD12,AD20:AD25,AD14:AD18),0)=0,"",ROUND(SUM(AD9:AD12,AD20:AD25,AD14:AD18),0))</f>
        <v>82026</v>
      </c>
      <c r="AE28" s="96">
        <f t="shared" si="39"/>
        <v>152943</v>
      </c>
      <c r="AF28" s="136">
        <f t="shared" si="36"/>
        <v>1187398</v>
      </c>
      <c r="AG28" s="213">
        <v>150102</v>
      </c>
      <c r="AH28" s="214">
        <v>157216</v>
      </c>
      <c r="AI28" s="214">
        <v>142006</v>
      </c>
      <c r="AJ28" s="214">
        <v>119007</v>
      </c>
      <c r="AK28" s="214">
        <v>10945</v>
      </c>
      <c r="AL28" s="214">
        <v>14425</v>
      </c>
      <c r="AM28" s="215">
        <v>20752</v>
      </c>
      <c r="AN28" s="215">
        <v>41013</v>
      </c>
      <c r="AO28" s="215">
        <v>76471</v>
      </c>
      <c r="AP28" s="216">
        <v>593705</v>
      </c>
    </row>
    <row r="29" spans="1:42" ht="15" customHeight="1" x14ac:dyDescent="0.25"/>
    <row r="30" spans="1:42" ht="15" customHeight="1" x14ac:dyDescent="0.25"/>
    <row r="31" spans="1:42" ht="15" customHeight="1" x14ac:dyDescent="0.25">
      <c r="Y31" s="144"/>
    </row>
    <row r="32" spans="1:42" x14ac:dyDescent="0.25">
      <c r="Y32" s="144"/>
    </row>
    <row r="33" spans="26:26" x14ac:dyDescent="0.25">
      <c r="Z33" s="143"/>
    </row>
    <row r="34" spans="26:26" x14ac:dyDescent="0.25">
      <c r="Z34" s="143"/>
    </row>
  </sheetData>
  <sheetProtection algorithmName="SHA-512" hashValue="jSWVa7iZJxIZtcUXF8AvoVK1juquG8MW/ftsG263IJfPF2Js/8wVM1gsoAS0/rcXLjyMvbBoyyCUpkF1eFjp9Q==" saltValue="FHbJFzP2Mx8jtlUF9KeCaQ==" spinCount="100000" sheet="1" objects="1" scenarios="1"/>
  <mergeCells count="12">
    <mergeCell ref="AG7:AP7"/>
    <mergeCell ref="C4:F4"/>
    <mergeCell ref="A7:B7"/>
    <mergeCell ref="C7:L7"/>
    <mergeCell ref="M7:V7"/>
    <mergeCell ref="W7:AF7"/>
    <mergeCell ref="M4:P4"/>
    <mergeCell ref="A19:B19"/>
    <mergeCell ref="A26:B26"/>
    <mergeCell ref="A27:B27"/>
    <mergeCell ref="A28:B28"/>
    <mergeCell ref="A4:B4"/>
  </mergeCells>
  <conditionalFormatting sqref="I8">
    <cfRule type="duplicateValues" dxfId="15" priority="19"/>
  </conditionalFormatting>
  <conditionalFormatting sqref="J8:K8">
    <cfRule type="duplicateValues" dxfId="14" priority="16"/>
  </conditionalFormatting>
  <conditionalFormatting sqref="M9:P10 M11:R28">
    <cfRule type="cellIs" dxfId="13" priority="18" operator="greaterThan">
      <formula>C9</formula>
    </cfRule>
  </conditionalFormatting>
  <conditionalFormatting sqref="M8:R8 V8">
    <cfRule type="duplicateValues" dxfId="12" priority="24"/>
  </conditionalFormatting>
  <conditionalFormatting sqref="S8:U8">
    <cfRule type="duplicateValues" dxfId="11" priority="23"/>
  </conditionalFormatting>
  <conditionalFormatting sqref="V9:V28">
    <cfRule type="cellIs" dxfId="10" priority="25" operator="between">
      <formula>0</formula>
      <formula>10000000</formula>
    </cfRule>
  </conditionalFormatting>
  <conditionalFormatting sqref="W8:AB8">
    <cfRule type="duplicateValues" dxfId="9" priority="4"/>
  </conditionalFormatting>
  <conditionalFormatting sqref="W11:AB28">
    <cfRule type="cellIs" dxfId="8" priority="1" operator="greaterThan">
      <formula>M11</formula>
    </cfRule>
  </conditionalFormatting>
  <conditionalFormatting sqref="AC8:AE8">
    <cfRule type="duplicateValues" dxfId="7" priority="2"/>
  </conditionalFormatting>
  <conditionalFormatting sqref="AF8">
    <cfRule type="duplicateValues" dxfId="6" priority="3"/>
  </conditionalFormatting>
  <conditionalFormatting sqref="AF9:AF28">
    <cfRule type="cellIs" dxfId="5" priority="5" operator="between">
      <formula>0</formula>
      <formula>10000000</formula>
    </cfRule>
  </conditionalFormatting>
  <conditionalFormatting sqref="AG8:AL8">
    <cfRule type="duplicateValues" dxfId="4" priority="9"/>
  </conditionalFormatting>
  <conditionalFormatting sqref="AG11:AL28">
    <cfRule type="cellIs" dxfId="3" priority="6" operator="greaterThan">
      <formula>W11</formula>
    </cfRule>
  </conditionalFormatting>
  <conditionalFormatting sqref="AM8:AO8">
    <cfRule type="duplicateValues" dxfId="2" priority="7"/>
  </conditionalFormatting>
  <conditionalFormatting sqref="AP8">
    <cfRule type="duplicateValues" dxfId="1" priority="8"/>
  </conditionalFormatting>
  <conditionalFormatting sqref="AP9:AP28">
    <cfRule type="cellIs" dxfId="0" priority="10" operator="between">
      <formula>0</formula>
      <formula>10000000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1763-9B5D-449F-8734-7FBA019A65CD}">
  <dimension ref="A1:D44"/>
  <sheetViews>
    <sheetView workbookViewId="0">
      <selection activeCell="B8" sqref="B8"/>
    </sheetView>
  </sheetViews>
  <sheetFormatPr defaultColWidth="9.140625" defaultRowHeight="15" x14ac:dyDescent="0.25"/>
  <cols>
    <col min="1" max="1" width="19.140625" style="1" customWidth="1"/>
    <col min="2" max="2" width="127.42578125" style="1" customWidth="1"/>
    <col min="3" max="3" width="26" style="1" customWidth="1"/>
    <col min="4" max="4" width="32.85546875" style="1" customWidth="1"/>
    <col min="5" max="16384" width="9.140625" style="1"/>
  </cols>
  <sheetData>
    <row r="1" spans="1:4" ht="49.5" customHeight="1" x14ac:dyDescent="0.25">
      <c r="A1" s="11" t="s">
        <v>45</v>
      </c>
      <c r="B1" s="11" t="s">
        <v>46</v>
      </c>
      <c r="C1" s="7" t="s">
        <v>47</v>
      </c>
      <c r="D1" s="7" t="s">
        <v>48</v>
      </c>
    </row>
    <row r="2" spans="1:4" ht="30.75" customHeight="1" x14ac:dyDescent="0.25">
      <c r="A2" s="3" t="s">
        <v>49</v>
      </c>
      <c r="B2" s="4" t="s">
        <v>50</v>
      </c>
      <c r="C2" s="6"/>
      <c r="D2" s="6"/>
    </row>
    <row r="3" spans="1:4" x14ac:dyDescent="0.25">
      <c r="A3" s="9" t="s">
        <v>51</v>
      </c>
      <c r="B3" s="9" t="s">
        <v>52</v>
      </c>
      <c r="C3" s="9"/>
      <c r="D3" s="9"/>
    </row>
    <row r="4" spans="1:4" x14ac:dyDescent="0.25">
      <c r="A4" s="10" t="s">
        <v>53</v>
      </c>
      <c r="B4" s="10"/>
      <c r="C4" s="10"/>
      <c r="D4" s="10"/>
    </row>
    <row r="5" spans="1:4" x14ac:dyDescent="0.25">
      <c r="A5" s="12" t="s">
        <v>54</v>
      </c>
      <c r="B5" s="12" t="s">
        <v>55</v>
      </c>
      <c r="C5" s="5"/>
      <c r="D5" s="5"/>
    </row>
    <row r="6" spans="1:4" x14ac:dyDescent="0.25">
      <c r="A6" s="10" t="s">
        <v>56</v>
      </c>
      <c r="B6" s="15"/>
      <c r="C6" s="10"/>
      <c r="D6" s="10"/>
    </row>
    <row r="7" spans="1:4" x14ac:dyDescent="0.25">
      <c r="A7" s="12" t="s">
        <v>57</v>
      </c>
      <c r="B7" s="12" t="s">
        <v>58</v>
      </c>
      <c r="C7" s="5"/>
      <c r="D7" s="5"/>
    </row>
    <row r="8" spans="1:4" x14ac:dyDescent="0.25">
      <c r="A8" s="10" t="s">
        <v>59</v>
      </c>
      <c r="B8" s="10"/>
      <c r="C8" s="10"/>
      <c r="D8" s="10"/>
    </row>
    <row r="9" spans="1:4" x14ac:dyDescent="0.25">
      <c r="A9" s="12" t="s">
        <v>60</v>
      </c>
      <c r="B9" s="12" t="s">
        <v>61</v>
      </c>
      <c r="C9" s="5"/>
      <c r="D9" s="5"/>
    </row>
    <row r="10" spans="1:4" x14ac:dyDescent="0.25">
      <c r="A10" s="10" t="s">
        <v>62</v>
      </c>
      <c r="B10" s="10"/>
      <c r="C10" s="10"/>
      <c r="D10" s="10"/>
    </row>
    <row r="11" spans="1:4" x14ac:dyDescent="0.25">
      <c r="A11" s="12" t="s">
        <v>63</v>
      </c>
      <c r="B11" s="12" t="s">
        <v>64</v>
      </c>
      <c r="C11" s="5"/>
      <c r="D11" s="5"/>
    </row>
    <row r="12" spans="1:4" x14ac:dyDescent="0.25">
      <c r="A12" s="14" t="s">
        <v>65</v>
      </c>
      <c r="B12" s="14"/>
      <c r="C12" s="5"/>
      <c r="D12" s="5"/>
    </row>
    <row r="13" spans="1:4" x14ac:dyDescent="0.25">
      <c r="A13" s="12" t="s">
        <v>66</v>
      </c>
      <c r="B13" s="12" t="s">
        <v>67</v>
      </c>
      <c r="C13" s="5"/>
      <c r="D13" s="5"/>
    </row>
    <row r="14" spans="1:4" x14ac:dyDescent="0.25">
      <c r="A14" s="13" t="s">
        <v>68</v>
      </c>
      <c r="B14" s="14"/>
      <c r="C14" s="5"/>
      <c r="D14" s="5"/>
    </row>
    <row r="15" spans="1:4" ht="30" x14ac:dyDescent="0.25">
      <c r="A15" s="3" t="s">
        <v>69</v>
      </c>
      <c r="B15" s="4" t="s">
        <v>70</v>
      </c>
      <c r="C15" s="6"/>
      <c r="D15" s="6"/>
    </row>
    <row r="16" spans="1:4" x14ac:dyDescent="0.25">
      <c r="A16" s="12" t="s">
        <v>71</v>
      </c>
      <c r="B16" s="12" t="s">
        <v>72</v>
      </c>
      <c r="C16" s="5"/>
      <c r="D16" s="5"/>
    </row>
    <row r="17" spans="1:4" x14ac:dyDescent="0.25">
      <c r="A17" s="14" t="s">
        <v>73</v>
      </c>
      <c r="B17" s="14"/>
      <c r="C17" s="5"/>
      <c r="D17" s="5"/>
    </row>
    <row r="18" spans="1:4" x14ac:dyDescent="0.25">
      <c r="A18" s="12" t="s">
        <v>74</v>
      </c>
      <c r="B18" s="12" t="s">
        <v>75</v>
      </c>
      <c r="C18" s="5"/>
      <c r="D18" s="5"/>
    </row>
    <row r="19" spans="1:4" x14ac:dyDescent="0.25">
      <c r="A19" s="14" t="s">
        <v>76</v>
      </c>
      <c r="B19" s="14"/>
      <c r="C19" s="5"/>
      <c r="D19" s="5"/>
    </row>
    <row r="20" spans="1:4" x14ac:dyDescent="0.25">
      <c r="A20" s="12" t="s">
        <v>77</v>
      </c>
      <c r="B20" s="12" t="s">
        <v>78</v>
      </c>
      <c r="C20" s="5"/>
      <c r="D20" s="5"/>
    </row>
    <row r="21" spans="1:4" x14ac:dyDescent="0.25">
      <c r="A21" s="14" t="s">
        <v>79</v>
      </c>
      <c r="B21" s="14"/>
      <c r="C21" s="5"/>
      <c r="D21" s="5"/>
    </row>
    <row r="22" spans="1:4" x14ac:dyDescent="0.25">
      <c r="A22" s="12" t="s">
        <v>80</v>
      </c>
      <c r="B22" s="12" t="s">
        <v>81</v>
      </c>
      <c r="C22" s="5"/>
      <c r="D22" s="5"/>
    </row>
    <row r="23" spans="1:4" x14ac:dyDescent="0.25">
      <c r="A23" s="14" t="s">
        <v>82</v>
      </c>
      <c r="B23" s="14"/>
      <c r="C23" s="5"/>
      <c r="D23" s="5"/>
    </row>
    <row r="24" spans="1:4" x14ac:dyDescent="0.25">
      <c r="A24" s="12" t="s">
        <v>83</v>
      </c>
      <c r="B24" s="12" t="s">
        <v>84</v>
      </c>
      <c r="C24" s="5"/>
      <c r="D24" s="5"/>
    </row>
    <row r="25" spans="1:4" x14ac:dyDescent="0.25">
      <c r="A25" s="14" t="s">
        <v>85</v>
      </c>
      <c r="B25" s="14"/>
      <c r="C25" s="5"/>
      <c r="D25" s="5"/>
    </row>
    <row r="26" spans="1:4" x14ac:dyDescent="0.25">
      <c r="A26" s="12" t="s">
        <v>86</v>
      </c>
      <c r="B26" s="12" t="s">
        <v>87</v>
      </c>
      <c r="C26" s="5"/>
      <c r="D26" s="5"/>
    </row>
    <row r="27" spans="1:4" x14ac:dyDescent="0.25">
      <c r="A27" s="14" t="s">
        <v>88</v>
      </c>
      <c r="B27" s="14"/>
      <c r="C27" s="5"/>
      <c r="D27" s="5"/>
    </row>
    <row r="28" spans="1:4" s="2" customFormat="1" x14ac:dyDescent="0.25">
      <c r="A28" s="4" t="s">
        <v>89</v>
      </c>
      <c r="B28" s="4" t="s">
        <v>90</v>
      </c>
      <c r="C28" s="8"/>
      <c r="D28" s="8"/>
    </row>
    <row r="29" spans="1:4" x14ac:dyDescent="0.25">
      <c r="A29" s="12" t="s">
        <v>91</v>
      </c>
      <c r="B29" s="12" t="s">
        <v>92</v>
      </c>
      <c r="C29" s="5"/>
      <c r="D29" s="5"/>
    </row>
    <row r="30" spans="1:4" x14ac:dyDescent="0.25">
      <c r="A30" s="14" t="s">
        <v>93</v>
      </c>
      <c r="B30" s="14" t="s">
        <v>94</v>
      </c>
      <c r="C30" s="5"/>
      <c r="D30" s="5"/>
    </row>
    <row r="31" spans="1:4" x14ac:dyDescent="0.25">
      <c r="A31" s="12" t="s">
        <v>95</v>
      </c>
      <c r="B31" s="12" t="s">
        <v>96</v>
      </c>
      <c r="C31" s="5"/>
      <c r="D31" s="5"/>
    </row>
    <row r="32" spans="1:4" x14ac:dyDescent="0.25">
      <c r="A32" s="14" t="s">
        <v>97</v>
      </c>
      <c r="B32" s="14" t="s">
        <v>98</v>
      </c>
      <c r="C32" s="5"/>
      <c r="D32" s="5"/>
    </row>
    <row r="33" spans="1:4" x14ac:dyDescent="0.25">
      <c r="A33" s="14" t="s">
        <v>99</v>
      </c>
      <c r="B33" s="14" t="s">
        <v>100</v>
      </c>
      <c r="C33" s="5"/>
      <c r="D33" s="5"/>
    </row>
    <row r="35" spans="1:4" x14ac:dyDescent="0.25">
      <c r="B35" s="1" t="s">
        <v>101</v>
      </c>
    </row>
    <row r="36" spans="1:4" x14ac:dyDescent="0.25">
      <c r="B36" s="1" t="s">
        <v>102</v>
      </c>
    </row>
    <row r="37" spans="1:4" x14ac:dyDescent="0.25">
      <c r="B37" s="1" t="s">
        <v>103</v>
      </c>
    </row>
    <row r="38" spans="1:4" x14ac:dyDescent="0.25">
      <c r="B38" s="1" t="s">
        <v>104</v>
      </c>
    </row>
    <row r="41" spans="1:4" x14ac:dyDescent="0.25">
      <c r="B41" s="1" t="s">
        <v>105</v>
      </c>
    </row>
    <row r="42" spans="1:4" x14ac:dyDescent="0.25">
      <c r="B42" s="1" t="s">
        <v>106</v>
      </c>
    </row>
    <row r="43" spans="1:4" x14ac:dyDescent="0.25">
      <c r="B43" s="1" t="s">
        <v>107</v>
      </c>
    </row>
    <row r="44" spans="1:4" x14ac:dyDescent="0.25">
      <c r="B44" s="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191D-9F14-42EA-9840-9FBDE68B0393}">
  <sheetPr filterMode="1">
    <pageSetUpPr fitToPage="1"/>
  </sheetPr>
  <dimension ref="A1:N44"/>
  <sheetViews>
    <sheetView tabSelected="1" zoomScale="85" zoomScaleNormal="85" workbookViewId="0">
      <selection activeCell="P4" sqref="P4"/>
    </sheetView>
  </sheetViews>
  <sheetFormatPr defaultColWidth="9.140625" defaultRowHeight="15" x14ac:dyDescent="0.25"/>
  <cols>
    <col min="1" max="1" width="24.7109375" style="1" customWidth="1"/>
    <col min="2" max="2" width="83.5703125" style="1" customWidth="1"/>
    <col min="3" max="3" width="24.5703125" style="1" hidden="1" customWidth="1"/>
    <col min="4" max="4" width="17.85546875" style="1" customWidth="1"/>
    <col min="5" max="5" width="11.140625" style="1" customWidth="1"/>
    <col min="6" max="6" width="11.7109375" style="1" customWidth="1"/>
    <col min="7" max="7" width="10" style="1" bestFit="1" customWidth="1"/>
    <col min="8" max="8" width="12.85546875" style="1" customWidth="1"/>
    <col min="9" max="12" width="16" style="1" customWidth="1"/>
    <col min="13" max="13" width="17.140625" style="1" bestFit="1" customWidth="1"/>
    <col min="14" max="14" width="32.42578125" style="1" customWidth="1"/>
    <col min="15" max="16384" width="9.140625" style="1"/>
  </cols>
  <sheetData>
    <row r="1" spans="1:14" ht="52.5" customHeight="1" x14ac:dyDescent="0.25">
      <c r="A1" s="137" t="s">
        <v>45</v>
      </c>
      <c r="B1" s="137" t="s">
        <v>109</v>
      </c>
      <c r="C1" s="138" t="s">
        <v>110</v>
      </c>
      <c r="D1" s="137" t="s">
        <v>111</v>
      </c>
      <c r="E1" s="137" t="s">
        <v>112</v>
      </c>
      <c r="F1" s="137" t="s">
        <v>113</v>
      </c>
      <c r="G1" s="137" t="s">
        <v>114</v>
      </c>
      <c r="H1" s="137" t="s">
        <v>115</v>
      </c>
      <c r="I1" s="137" t="s">
        <v>116</v>
      </c>
      <c r="J1" s="159" t="s">
        <v>117</v>
      </c>
      <c r="K1" s="159" t="s">
        <v>118</v>
      </c>
      <c r="L1" s="159" t="s">
        <v>119</v>
      </c>
      <c r="M1" s="137" t="s">
        <v>120</v>
      </c>
      <c r="N1" s="137" t="s">
        <v>121</v>
      </c>
    </row>
    <row r="2" spans="1:14" ht="30.75" customHeight="1" x14ac:dyDescent="0.25">
      <c r="A2" s="139" t="s">
        <v>49</v>
      </c>
      <c r="B2" s="250" t="s">
        <v>122</v>
      </c>
      <c r="C2" s="251"/>
      <c r="D2" s="252"/>
      <c r="E2" s="252"/>
      <c r="F2" s="252"/>
      <c r="G2" s="252"/>
      <c r="H2" s="252"/>
      <c r="I2" s="252"/>
      <c r="J2" s="252"/>
      <c r="K2" s="252"/>
      <c r="L2" s="253"/>
      <c r="M2" s="4" t="s">
        <v>123</v>
      </c>
      <c r="N2" s="225"/>
    </row>
    <row r="3" spans="1:14" ht="30" x14ac:dyDescent="0.25">
      <c r="A3" s="140" t="s">
        <v>124</v>
      </c>
      <c r="B3" s="141" t="s">
        <v>125</v>
      </c>
      <c r="C3" s="141" t="s">
        <v>23</v>
      </c>
      <c r="D3" s="141" t="s">
        <v>126</v>
      </c>
      <c r="E3" s="141"/>
      <c r="F3" s="141">
        <v>2.46</v>
      </c>
      <c r="G3" s="141" t="s">
        <v>127</v>
      </c>
      <c r="H3" s="141" t="s">
        <v>127</v>
      </c>
      <c r="I3" s="141"/>
      <c r="J3" s="217">
        <f>K3+L3</f>
        <v>0</v>
      </c>
      <c r="K3" s="217"/>
      <c r="L3" s="217"/>
      <c r="M3" s="141"/>
      <c r="N3" s="226"/>
    </row>
    <row r="4" spans="1:14" ht="30" x14ac:dyDescent="0.25">
      <c r="A4" s="140" t="s">
        <v>128</v>
      </c>
      <c r="B4" s="141" t="s">
        <v>129</v>
      </c>
      <c r="C4" s="141" t="s">
        <v>23</v>
      </c>
      <c r="D4" s="141" t="s">
        <v>130</v>
      </c>
      <c r="E4" s="141"/>
      <c r="F4" s="141">
        <v>168</v>
      </c>
      <c r="G4" s="141" t="s">
        <v>131</v>
      </c>
      <c r="H4" s="141" t="s">
        <v>131</v>
      </c>
      <c r="I4" s="141"/>
      <c r="J4" s="217">
        <f t="shared" ref="J4:J22" si="0">K4+L4</f>
        <v>0</v>
      </c>
      <c r="K4" s="217"/>
      <c r="L4" s="217"/>
      <c r="M4" s="141"/>
      <c r="N4" s="226"/>
    </row>
    <row r="5" spans="1:14" ht="30" x14ac:dyDescent="0.25">
      <c r="A5" s="140" t="s">
        <v>132</v>
      </c>
      <c r="B5" s="141" t="s">
        <v>133</v>
      </c>
      <c r="C5" s="141" t="s">
        <v>23</v>
      </c>
      <c r="D5" s="141" t="s">
        <v>134</v>
      </c>
      <c r="E5" s="141"/>
      <c r="F5" s="141">
        <v>21.47</v>
      </c>
      <c r="G5" s="141" t="s">
        <v>135</v>
      </c>
      <c r="H5" s="141" t="s">
        <v>135</v>
      </c>
      <c r="I5" s="141"/>
      <c r="J5" s="217">
        <f t="shared" si="0"/>
        <v>0</v>
      </c>
      <c r="K5" s="217"/>
      <c r="L5" s="217"/>
      <c r="M5" s="141"/>
      <c r="N5" s="226"/>
    </row>
    <row r="6" spans="1:14" x14ac:dyDescent="0.25">
      <c r="A6" s="140" t="s">
        <v>136</v>
      </c>
      <c r="B6" s="141" t="s">
        <v>137</v>
      </c>
      <c r="C6" s="141" t="s">
        <v>23</v>
      </c>
      <c r="D6" s="141" t="s">
        <v>138</v>
      </c>
      <c r="E6" s="141"/>
      <c r="F6" s="148">
        <v>0.48</v>
      </c>
      <c r="G6" s="148">
        <v>0.8</v>
      </c>
      <c r="H6" s="148">
        <v>0.8</v>
      </c>
      <c r="I6" s="160"/>
      <c r="J6" s="218">
        <f t="shared" si="0"/>
        <v>0</v>
      </c>
      <c r="K6" s="218"/>
      <c r="L6" s="218"/>
      <c r="M6" s="141"/>
      <c r="N6" s="226"/>
    </row>
    <row r="7" spans="1:14" ht="30" x14ac:dyDescent="0.25">
      <c r="A7" s="140" t="s">
        <v>139</v>
      </c>
      <c r="B7" s="141" t="s">
        <v>140</v>
      </c>
      <c r="C7" s="141" t="s">
        <v>141</v>
      </c>
      <c r="D7" s="141" t="s">
        <v>138</v>
      </c>
      <c r="E7" s="141"/>
      <c r="F7" s="148">
        <v>0.68</v>
      </c>
      <c r="G7" s="148">
        <v>1</v>
      </c>
      <c r="H7" s="148">
        <v>1</v>
      </c>
      <c r="I7" s="160"/>
      <c r="J7" s="218">
        <f t="shared" si="0"/>
        <v>0</v>
      </c>
      <c r="K7" s="218"/>
      <c r="L7" s="218"/>
      <c r="M7" s="141"/>
      <c r="N7" s="226"/>
    </row>
    <row r="8" spans="1:14" x14ac:dyDescent="0.25">
      <c r="A8" s="19" t="s">
        <v>142</v>
      </c>
      <c r="B8" s="20" t="s">
        <v>143</v>
      </c>
      <c r="C8" s="20" t="s">
        <v>141</v>
      </c>
      <c r="D8" s="20" t="s">
        <v>144</v>
      </c>
      <c r="E8" s="20"/>
      <c r="F8" s="20">
        <v>4.7</v>
      </c>
      <c r="G8" s="20" t="s">
        <v>145</v>
      </c>
      <c r="H8" s="20" t="s">
        <v>145</v>
      </c>
      <c r="I8" s="20" t="s">
        <v>145</v>
      </c>
      <c r="J8" s="219">
        <v>2.06</v>
      </c>
      <c r="K8" s="219">
        <v>1.96</v>
      </c>
      <c r="L8" s="219">
        <v>2.31</v>
      </c>
      <c r="M8" s="20"/>
      <c r="N8" s="227"/>
    </row>
    <row r="9" spans="1:14" x14ac:dyDescent="0.25">
      <c r="A9" s="19" t="s">
        <v>146</v>
      </c>
      <c r="B9" s="20" t="s">
        <v>103</v>
      </c>
      <c r="C9" s="20" t="s">
        <v>141</v>
      </c>
      <c r="D9" s="20" t="s">
        <v>144</v>
      </c>
      <c r="E9" s="20"/>
      <c r="F9" s="20">
        <v>49084</v>
      </c>
      <c r="G9" s="20">
        <v>54000</v>
      </c>
      <c r="H9" s="151">
        <v>38880</v>
      </c>
      <c r="I9" s="151">
        <v>15120.000000000002</v>
      </c>
      <c r="J9" s="220">
        <v>24993</v>
      </c>
      <c r="K9" s="220">
        <v>19988</v>
      </c>
      <c r="L9" s="220">
        <v>5005</v>
      </c>
      <c r="M9" s="20"/>
      <c r="N9" s="227"/>
    </row>
    <row r="10" spans="1:14" x14ac:dyDescent="0.25">
      <c r="A10" s="19" t="s">
        <v>147</v>
      </c>
      <c r="B10" s="20" t="s">
        <v>102</v>
      </c>
      <c r="C10" s="20" t="s">
        <v>141</v>
      </c>
      <c r="D10" s="20" t="s">
        <v>148</v>
      </c>
      <c r="E10" s="20"/>
      <c r="F10" s="20">
        <v>131377</v>
      </c>
      <c r="G10" s="20">
        <v>175000</v>
      </c>
      <c r="H10" s="20">
        <v>131250</v>
      </c>
      <c r="I10" s="20">
        <v>43750</v>
      </c>
      <c r="J10" s="219">
        <f>K10+L10</f>
        <v>56428</v>
      </c>
      <c r="K10" s="220">
        <v>48772</v>
      </c>
      <c r="L10" s="220">
        <v>7656</v>
      </c>
      <c r="M10" s="20"/>
      <c r="N10" s="227"/>
    </row>
    <row r="11" spans="1:14" x14ac:dyDescent="0.25">
      <c r="A11" s="19" t="s">
        <v>149</v>
      </c>
      <c r="B11" s="20" t="s">
        <v>150</v>
      </c>
      <c r="C11" s="20" t="s">
        <v>141</v>
      </c>
      <c r="D11" s="20" t="s">
        <v>151</v>
      </c>
      <c r="E11" s="20"/>
      <c r="F11" s="150">
        <v>0.91</v>
      </c>
      <c r="G11" s="149">
        <v>1</v>
      </c>
      <c r="H11" s="149">
        <v>1</v>
      </c>
      <c r="I11" s="149">
        <v>1</v>
      </c>
      <c r="J11" s="221">
        <v>0.91</v>
      </c>
      <c r="K11" s="221">
        <v>0.91</v>
      </c>
      <c r="L11" s="221">
        <v>1</v>
      </c>
      <c r="M11" s="20"/>
      <c r="N11" s="227"/>
    </row>
    <row r="12" spans="1:14" hidden="1" x14ac:dyDescent="0.25">
      <c r="A12" s="16" t="s">
        <v>51</v>
      </c>
      <c r="B12" s="17" t="s">
        <v>55</v>
      </c>
      <c r="C12" s="16" t="s">
        <v>141</v>
      </c>
      <c r="D12" s="147"/>
      <c r="E12" s="17"/>
      <c r="F12" s="17"/>
      <c r="G12" s="17"/>
      <c r="H12" s="17"/>
      <c r="I12" s="17"/>
      <c r="J12" s="17">
        <f t="shared" si="0"/>
        <v>0</v>
      </c>
      <c r="K12" s="17"/>
      <c r="L12" s="17"/>
      <c r="M12" s="5" t="s">
        <v>123</v>
      </c>
      <c r="N12" s="5"/>
    </row>
    <row r="13" spans="1:14" hidden="1" x14ac:dyDescent="0.25">
      <c r="A13" s="16" t="s">
        <v>57</v>
      </c>
      <c r="B13" s="17" t="s">
        <v>61</v>
      </c>
      <c r="C13" s="16" t="s">
        <v>141</v>
      </c>
      <c r="D13" s="147"/>
      <c r="E13" s="17"/>
      <c r="F13" s="17"/>
      <c r="G13" s="17"/>
      <c r="H13" s="17"/>
      <c r="I13" s="17"/>
      <c r="J13" s="17">
        <f t="shared" si="0"/>
        <v>0</v>
      </c>
      <c r="K13" s="17"/>
      <c r="L13" s="17"/>
      <c r="M13" s="5" t="s">
        <v>123</v>
      </c>
      <c r="N13" s="5"/>
    </row>
    <row r="14" spans="1:14" hidden="1" x14ac:dyDescent="0.25">
      <c r="A14" s="16" t="s">
        <v>60</v>
      </c>
      <c r="B14" s="17" t="s">
        <v>64</v>
      </c>
      <c r="C14" s="16" t="s">
        <v>141</v>
      </c>
      <c r="D14" s="147" t="s">
        <v>152</v>
      </c>
      <c r="E14" s="17"/>
      <c r="F14" s="17"/>
      <c r="G14" s="17"/>
      <c r="H14" s="17"/>
      <c r="I14" s="17"/>
      <c r="J14" s="17">
        <f t="shared" si="0"/>
        <v>0</v>
      </c>
      <c r="K14" s="17"/>
      <c r="L14" s="17"/>
      <c r="M14" s="5" t="s">
        <v>123</v>
      </c>
      <c r="N14" s="5"/>
    </row>
    <row r="15" spans="1:14" hidden="1" x14ac:dyDescent="0.25">
      <c r="A15" s="16" t="s">
        <v>63</v>
      </c>
      <c r="B15" s="17" t="s">
        <v>67</v>
      </c>
      <c r="C15" s="16" t="s">
        <v>141</v>
      </c>
      <c r="D15" s="147" t="s">
        <v>153</v>
      </c>
      <c r="E15" s="17"/>
      <c r="F15" s="17"/>
      <c r="G15" s="17"/>
      <c r="H15" s="17"/>
      <c r="I15" s="17"/>
      <c r="J15" s="17">
        <f t="shared" si="0"/>
        <v>0</v>
      </c>
      <c r="K15" s="17"/>
      <c r="L15" s="17"/>
      <c r="M15" s="5" t="s">
        <v>123</v>
      </c>
      <c r="N15" s="5"/>
    </row>
    <row r="16" spans="1:14" ht="30" hidden="1" x14ac:dyDescent="0.25">
      <c r="A16" s="16" t="s">
        <v>66</v>
      </c>
      <c r="B16" s="17" t="s">
        <v>154</v>
      </c>
      <c r="C16" s="16" t="s">
        <v>141</v>
      </c>
      <c r="D16" s="147" t="s">
        <v>155</v>
      </c>
      <c r="E16" s="17"/>
      <c r="F16" s="17"/>
      <c r="G16" s="17"/>
      <c r="H16" s="17"/>
      <c r="I16" s="17"/>
      <c r="J16" s="17">
        <f t="shared" si="0"/>
        <v>0</v>
      </c>
      <c r="K16" s="17"/>
      <c r="L16" s="17"/>
      <c r="M16" s="5" t="s">
        <v>123</v>
      </c>
      <c r="N16" s="5"/>
    </row>
    <row r="17" spans="1:14" s="158" customFormat="1" x14ac:dyDescent="0.25">
      <c r="A17" s="19" t="s">
        <v>156</v>
      </c>
      <c r="B17" s="19" t="s">
        <v>157</v>
      </c>
      <c r="C17" s="20" t="s">
        <v>141</v>
      </c>
      <c r="D17" s="19" t="s">
        <v>144</v>
      </c>
      <c r="E17" s="20"/>
      <c r="F17" s="20">
        <v>1.18</v>
      </c>
      <c r="G17" s="19" t="s">
        <v>145</v>
      </c>
      <c r="H17" s="19" t="s">
        <v>145</v>
      </c>
      <c r="I17" s="19" t="s">
        <v>145</v>
      </c>
      <c r="J17" s="222">
        <v>2.6</v>
      </c>
      <c r="K17" s="222">
        <v>2.98</v>
      </c>
      <c r="L17" s="222">
        <v>1.48</v>
      </c>
      <c r="M17" s="19"/>
      <c r="N17" s="228"/>
    </row>
    <row r="18" spans="1:14" hidden="1" x14ac:dyDescent="0.25">
      <c r="A18" s="16" t="s">
        <v>60</v>
      </c>
      <c r="B18" s="17" t="s">
        <v>64</v>
      </c>
      <c r="C18" s="16" t="s">
        <v>141</v>
      </c>
      <c r="D18" s="147" t="s">
        <v>152</v>
      </c>
      <c r="E18" s="17"/>
      <c r="F18" s="17"/>
      <c r="G18" s="17"/>
      <c r="H18" s="17"/>
      <c r="I18" s="17"/>
      <c r="J18" s="17">
        <f t="shared" si="0"/>
        <v>0</v>
      </c>
      <c r="K18" s="17"/>
      <c r="L18" s="17"/>
      <c r="M18" s="5" t="s">
        <v>123</v>
      </c>
      <c r="N18" s="5"/>
    </row>
    <row r="19" spans="1:14" s="158" customFormat="1" x14ac:dyDescent="0.25">
      <c r="A19" s="19" t="s">
        <v>158</v>
      </c>
      <c r="B19" s="19" t="s">
        <v>159</v>
      </c>
      <c r="C19" s="20" t="s">
        <v>141</v>
      </c>
      <c r="D19" s="19" t="s">
        <v>160</v>
      </c>
      <c r="E19" s="20"/>
      <c r="F19" s="20">
        <v>118192</v>
      </c>
      <c r="G19" s="19">
        <v>118000</v>
      </c>
      <c r="H19" s="19">
        <v>87000</v>
      </c>
      <c r="I19" s="19">
        <v>31000</v>
      </c>
      <c r="J19" s="222">
        <v>54159</v>
      </c>
      <c r="K19" s="222">
        <v>41646</v>
      </c>
      <c r="L19" s="222">
        <v>12513</v>
      </c>
      <c r="M19" s="19"/>
      <c r="N19" s="228"/>
    </row>
    <row r="20" spans="1:14" s="158" customFormat="1" x14ac:dyDescent="0.25">
      <c r="A20" s="19" t="s">
        <v>161</v>
      </c>
      <c r="B20" s="19" t="s">
        <v>162</v>
      </c>
      <c r="C20" s="20" t="s">
        <v>141</v>
      </c>
      <c r="D20" s="19" t="s">
        <v>163</v>
      </c>
      <c r="E20" s="20"/>
      <c r="F20" s="20">
        <v>978</v>
      </c>
      <c r="G20" s="19">
        <v>760</v>
      </c>
      <c r="H20" s="19">
        <v>760</v>
      </c>
      <c r="I20" s="19"/>
      <c r="J20" s="222">
        <f t="shared" si="0"/>
        <v>1019</v>
      </c>
      <c r="K20" s="222">
        <v>1019</v>
      </c>
      <c r="L20" s="222"/>
      <c r="M20" s="19"/>
      <c r="N20" s="228"/>
    </row>
    <row r="21" spans="1:14" hidden="1" x14ac:dyDescent="0.25">
      <c r="A21" s="16" t="s">
        <v>63</v>
      </c>
      <c r="B21" s="17" t="s">
        <v>67</v>
      </c>
      <c r="C21" s="16" t="s">
        <v>141</v>
      </c>
      <c r="D21" s="147" t="s">
        <v>153</v>
      </c>
      <c r="E21" s="17"/>
      <c r="F21" s="17"/>
      <c r="G21" s="17"/>
      <c r="H21" s="17"/>
      <c r="I21" s="17"/>
      <c r="J21" s="17">
        <f t="shared" si="0"/>
        <v>0</v>
      </c>
      <c r="K21" s="17"/>
      <c r="L21" s="17"/>
      <c r="M21" s="5" t="s">
        <v>123</v>
      </c>
      <c r="N21" s="5"/>
    </row>
    <row r="22" spans="1:14" s="158" customFormat="1" x14ac:dyDescent="0.25">
      <c r="A22" s="19" t="s">
        <v>164</v>
      </c>
      <c r="B22" s="19" t="s">
        <v>165</v>
      </c>
      <c r="C22" s="20" t="s">
        <v>23</v>
      </c>
      <c r="D22" s="19" t="s">
        <v>166</v>
      </c>
      <c r="E22" s="20"/>
      <c r="F22" s="20">
        <v>30735</v>
      </c>
      <c r="G22" s="19">
        <v>30735</v>
      </c>
      <c r="H22" s="19">
        <v>30735</v>
      </c>
      <c r="I22" s="19"/>
      <c r="J22" s="222">
        <f t="shared" si="0"/>
        <v>15494</v>
      </c>
      <c r="K22" s="222">
        <v>15494</v>
      </c>
      <c r="L22" s="222"/>
      <c r="M22" s="19"/>
      <c r="N22" s="228"/>
    </row>
    <row r="23" spans="1:14" hidden="1" x14ac:dyDescent="0.25">
      <c r="A23" s="16" t="s">
        <v>54</v>
      </c>
      <c r="B23" s="17" t="s">
        <v>167</v>
      </c>
      <c r="C23" s="16" t="s">
        <v>141</v>
      </c>
      <c r="D23" s="147"/>
      <c r="E23" s="17"/>
      <c r="F23" s="17"/>
      <c r="G23" s="17"/>
      <c r="H23" s="17"/>
      <c r="I23" s="17"/>
      <c r="J23" s="17"/>
      <c r="K23" s="17"/>
      <c r="L23" s="17"/>
      <c r="M23" s="5" t="s">
        <v>123</v>
      </c>
      <c r="N23" s="5"/>
    </row>
    <row r="24" spans="1:14" ht="30" x14ac:dyDescent="0.25">
      <c r="A24" s="139" t="s">
        <v>69</v>
      </c>
      <c r="B24" s="250" t="s">
        <v>168</v>
      </c>
      <c r="C24" s="251"/>
      <c r="D24" s="252"/>
      <c r="E24" s="252"/>
      <c r="F24" s="252"/>
      <c r="G24" s="252"/>
      <c r="H24" s="252"/>
      <c r="I24" s="252"/>
      <c r="J24" s="252"/>
      <c r="K24" s="252"/>
      <c r="L24" s="253"/>
      <c r="M24" s="4" t="s">
        <v>169</v>
      </c>
      <c r="N24" s="225"/>
    </row>
    <row r="25" spans="1:14" ht="30" x14ac:dyDescent="0.25">
      <c r="A25" s="140" t="s">
        <v>170</v>
      </c>
      <c r="B25" s="141" t="s">
        <v>171</v>
      </c>
      <c r="C25" s="141" t="s">
        <v>141</v>
      </c>
      <c r="D25" s="141" t="s">
        <v>138</v>
      </c>
      <c r="E25" s="141"/>
      <c r="F25" s="148">
        <v>0</v>
      </c>
      <c r="G25" s="141" t="s">
        <v>172</v>
      </c>
      <c r="H25" s="141" t="s">
        <v>172</v>
      </c>
      <c r="I25" s="141" t="s">
        <v>172</v>
      </c>
      <c r="J25" s="218">
        <f t="shared" ref="J25:J32" si="1">K25+L25</f>
        <v>0</v>
      </c>
      <c r="K25" s="218"/>
      <c r="L25" s="218"/>
      <c r="M25" s="141"/>
      <c r="N25" s="226"/>
    </row>
    <row r="26" spans="1:14" ht="30" x14ac:dyDescent="0.25">
      <c r="A26" s="140" t="s">
        <v>173</v>
      </c>
      <c r="B26" s="141" t="s">
        <v>174</v>
      </c>
      <c r="C26" s="141" t="s">
        <v>141</v>
      </c>
      <c r="D26" s="141" t="s">
        <v>138</v>
      </c>
      <c r="E26" s="141"/>
      <c r="F26" s="152">
        <v>5.0000000000000001E-4</v>
      </c>
      <c r="G26" s="141" t="s">
        <v>172</v>
      </c>
      <c r="H26" s="141" t="s">
        <v>172</v>
      </c>
      <c r="I26" s="141" t="s">
        <v>172</v>
      </c>
      <c r="J26" s="218">
        <f t="shared" si="1"/>
        <v>0</v>
      </c>
      <c r="K26" s="218"/>
      <c r="L26" s="218"/>
      <c r="M26" s="141"/>
      <c r="N26" s="226"/>
    </row>
    <row r="27" spans="1:14" ht="30" x14ac:dyDescent="0.25">
      <c r="A27" s="140" t="s">
        <v>175</v>
      </c>
      <c r="B27" s="141" t="s">
        <v>176</v>
      </c>
      <c r="C27" s="141" t="s">
        <v>141</v>
      </c>
      <c r="D27" s="141" t="s">
        <v>138</v>
      </c>
      <c r="E27" s="141"/>
      <c r="F27" s="148">
        <v>0</v>
      </c>
      <c r="G27" s="141" t="s">
        <v>172</v>
      </c>
      <c r="H27" s="141" t="s">
        <v>172</v>
      </c>
      <c r="I27" s="141" t="s">
        <v>172</v>
      </c>
      <c r="J27" s="218">
        <f t="shared" si="1"/>
        <v>0</v>
      </c>
      <c r="K27" s="218"/>
      <c r="L27" s="218"/>
      <c r="M27" s="141"/>
      <c r="N27" s="226"/>
    </row>
    <row r="28" spans="1:14" x14ac:dyDescent="0.25">
      <c r="A28" s="19"/>
      <c r="B28" s="20" t="s">
        <v>105</v>
      </c>
      <c r="C28" s="20" t="s">
        <v>23</v>
      </c>
      <c r="D28" s="20" t="s">
        <v>138</v>
      </c>
      <c r="E28" s="142"/>
      <c r="F28" s="149">
        <v>0.87</v>
      </c>
      <c r="G28" s="149" t="s">
        <v>177</v>
      </c>
      <c r="H28" s="149" t="s">
        <v>177</v>
      </c>
      <c r="I28" s="161"/>
      <c r="J28" s="223">
        <f t="shared" si="1"/>
        <v>0.4502697235333783</v>
      </c>
      <c r="K28" s="223">
        <v>0.4502697235333783</v>
      </c>
      <c r="L28" s="223"/>
      <c r="M28" s="142"/>
      <c r="N28" s="229" t="s">
        <v>190</v>
      </c>
    </row>
    <row r="29" spans="1:14" x14ac:dyDescent="0.25">
      <c r="A29" s="19"/>
      <c r="B29" s="20" t="s">
        <v>106</v>
      </c>
      <c r="C29" s="20" t="s">
        <v>23</v>
      </c>
      <c r="D29" s="20" t="s">
        <v>138</v>
      </c>
      <c r="E29" s="142"/>
      <c r="F29" s="149">
        <v>0.85</v>
      </c>
      <c r="G29" s="149" t="s">
        <v>177</v>
      </c>
      <c r="H29" s="149" t="s">
        <v>177</v>
      </c>
      <c r="I29" s="161"/>
      <c r="J29" s="223">
        <f t="shared" si="1"/>
        <v>0.47673634524612274</v>
      </c>
      <c r="K29" s="223">
        <v>0.47673634524612274</v>
      </c>
      <c r="L29" s="223"/>
      <c r="M29" s="142"/>
      <c r="N29" s="229" t="s">
        <v>190</v>
      </c>
    </row>
    <row r="30" spans="1:14" x14ac:dyDescent="0.25">
      <c r="A30" s="19"/>
      <c r="B30" s="20" t="s">
        <v>107</v>
      </c>
      <c r="C30" s="20" t="s">
        <v>23</v>
      </c>
      <c r="D30" s="20" t="s">
        <v>138</v>
      </c>
      <c r="E30" s="142"/>
      <c r="F30" s="149">
        <v>0.74</v>
      </c>
      <c r="G30" s="149" t="s">
        <v>177</v>
      </c>
      <c r="H30" s="149" t="s">
        <v>177</v>
      </c>
      <c r="I30" s="161"/>
      <c r="J30" s="223">
        <f t="shared" si="1"/>
        <v>0.51371094628006297</v>
      </c>
      <c r="K30" s="223">
        <v>0.51371094628006297</v>
      </c>
      <c r="L30" s="223"/>
      <c r="M30" s="142"/>
      <c r="N30" s="229" t="s">
        <v>190</v>
      </c>
    </row>
    <row r="31" spans="1:14" x14ac:dyDescent="0.25">
      <c r="A31" s="19"/>
      <c r="B31" s="20" t="s">
        <v>178</v>
      </c>
      <c r="C31" s="20" t="s">
        <v>141</v>
      </c>
      <c r="D31" s="20" t="s">
        <v>138</v>
      </c>
      <c r="E31" s="142"/>
      <c r="F31" s="149">
        <v>0.82</v>
      </c>
      <c r="G31" s="149" t="s">
        <v>179</v>
      </c>
      <c r="H31" s="149" t="s">
        <v>179</v>
      </c>
      <c r="I31" s="149" t="s">
        <v>179</v>
      </c>
      <c r="J31" s="221">
        <f t="shared" si="1"/>
        <v>0.83</v>
      </c>
      <c r="K31" s="221">
        <v>0.83</v>
      </c>
      <c r="L31" s="221"/>
      <c r="M31" s="142"/>
      <c r="N31" s="229"/>
    </row>
    <row r="32" spans="1:14" s="158" customFormat="1" ht="30" x14ac:dyDescent="0.25">
      <c r="A32" s="19"/>
      <c r="B32" s="155" t="s">
        <v>180</v>
      </c>
      <c r="C32" s="20" t="s">
        <v>23</v>
      </c>
      <c r="D32" s="19" t="s">
        <v>138</v>
      </c>
      <c r="E32" s="142"/>
      <c r="F32" s="149">
        <v>0.2</v>
      </c>
      <c r="G32" s="156" t="s">
        <v>181</v>
      </c>
      <c r="H32" s="156" t="s">
        <v>181</v>
      </c>
      <c r="I32" s="162"/>
      <c r="J32" s="223">
        <f t="shared" si="1"/>
        <v>0.15</v>
      </c>
      <c r="K32" s="223">
        <v>0.15</v>
      </c>
      <c r="L32" s="223"/>
      <c r="M32" s="157"/>
      <c r="N32" s="230" t="s">
        <v>191</v>
      </c>
    </row>
    <row r="33" spans="1:14" ht="30" hidden="1" x14ac:dyDescent="0.25">
      <c r="A33" s="5" t="s">
        <v>71</v>
      </c>
      <c r="B33" s="145" t="s">
        <v>72</v>
      </c>
      <c r="C33" s="5" t="s">
        <v>141</v>
      </c>
      <c r="D33" s="18"/>
      <c r="E33" s="18"/>
      <c r="F33" s="18"/>
      <c r="G33" s="18"/>
      <c r="H33" s="18"/>
      <c r="I33" s="18"/>
      <c r="J33" s="18"/>
      <c r="K33" s="18"/>
      <c r="L33" s="18"/>
      <c r="M33" s="5" t="s">
        <v>169</v>
      </c>
      <c r="N33" s="5"/>
    </row>
    <row r="34" spans="1:14" hidden="1" x14ac:dyDescent="0.25">
      <c r="A34" s="5" t="s">
        <v>74</v>
      </c>
      <c r="B34" s="145" t="s">
        <v>75</v>
      </c>
      <c r="C34" s="5" t="s">
        <v>141</v>
      </c>
      <c r="D34" s="18"/>
      <c r="E34" s="18"/>
      <c r="F34" s="18"/>
      <c r="G34" s="18"/>
      <c r="H34" s="18"/>
      <c r="I34" s="18"/>
      <c r="J34" s="18"/>
      <c r="K34" s="18"/>
      <c r="L34" s="18"/>
      <c r="M34" s="5" t="s">
        <v>169</v>
      </c>
      <c r="N34" s="5"/>
    </row>
    <row r="35" spans="1:14" hidden="1" x14ac:dyDescent="0.25">
      <c r="A35" s="5" t="s">
        <v>77</v>
      </c>
      <c r="B35" s="145" t="s">
        <v>182</v>
      </c>
      <c r="C35" s="5" t="s">
        <v>141</v>
      </c>
      <c r="D35" s="18"/>
      <c r="E35" s="18"/>
      <c r="F35" s="18"/>
      <c r="G35" s="18"/>
      <c r="H35" s="18"/>
      <c r="I35" s="18"/>
      <c r="J35" s="18"/>
      <c r="K35" s="18"/>
      <c r="L35" s="18"/>
      <c r="M35" s="5" t="s">
        <v>169</v>
      </c>
      <c r="N35" s="5"/>
    </row>
    <row r="36" spans="1:14" hidden="1" x14ac:dyDescent="0.25">
      <c r="A36" s="5" t="s">
        <v>80</v>
      </c>
      <c r="B36" s="145" t="s">
        <v>84</v>
      </c>
      <c r="C36" s="5" t="s">
        <v>141</v>
      </c>
      <c r="D36" s="18"/>
      <c r="E36" s="18"/>
      <c r="F36" s="18"/>
      <c r="G36" s="18"/>
      <c r="H36" s="18"/>
      <c r="I36" s="18"/>
      <c r="J36" s="18"/>
      <c r="K36" s="18"/>
      <c r="L36" s="18"/>
      <c r="M36" s="5" t="s">
        <v>169</v>
      </c>
      <c r="N36" s="5"/>
    </row>
    <row r="37" spans="1:14" hidden="1" x14ac:dyDescent="0.25">
      <c r="A37" s="5" t="s">
        <v>83</v>
      </c>
      <c r="B37" s="145" t="s">
        <v>87</v>
      </c>
      <c r="C37" s="5" t="s">
        <v>141</v>
      </c>
      <c r="D37" s="18"/>
      <c r="E37" s="18"/>
      <c r="F37" s="18"/>
      <c r="G37" s="18"/>
      <c r="H37" s="18"/>
      <c r="I37" s="18"/>
      <c r="J37" s="18"/>
      <c r="K37" s="18"/>
      <c r="L37" s="18"/>
      <c r="M37" s="5" t="s">
        <v>169</v>
      </c>
      <c r="N37" s="5"/>
    </row>
    <row r="38" spans="1:14" x14ac:dyDescent="0.25">
      <c r="A38" s="4" t="s">
        <v>89</v>
      </c>
      <c r="B38" s="254" t="s">
        <v>183</v>
      </c>
      <c r="C38" s="255"/>
      <c r="D38" s="256"/>
      <c r="E38" s="256"/>
      <c r="F38" s="256"/>
      <c r="G38" s="256"/>
      <c r="H38" s="256"/>
      <c r="I38" s="256"/>
      <c r="J38" s="256"/>
      <c r="K38" s="256"/>
      <c r="L38" s="257"/>
      <c r="M38" s="4" t="s">
        <v>123</v>
      </c>
      <c r="N38" s="225"/>
    </row>
    <row r="39" spans="1:14" s="154" customFormat="1" ht="30.75" customHeight="1" x14ac:dyDescent="0.25">
      <c r="A39" s="140" t="s">
        <v>184</v>
      </c>
      <c r="B39" s="141" t="s">
        <v>185</v>
      </c>
      <c r="C39" s="141"/>
      <c r="D39" s="141" t="s">
        <v>138</v>
      </c>
      <c r="E39" s="141"/>
      <c r="F39" s="148">
        <v>0.61</v>
      </c>
      <c r="G39" s="148">
        <v>0.9</v>
      </c>
      <c r="H39" s="148">
        <v>0.9</v>
      </c>
      <c r="I39" s="141"/>
      <c r="J39" s="217">
        <f t="shared" ref="J39:J42" si="2">K39+L39</f>
        <v>0</v>
      </c>
      <c r="K39" s="217"/>
      <c r="L39" s="217"/>
      <c r="M39" s="141"/>
      <c r="N39" s="226"/>
    </row>
    <row r="40" spans="1:14" x14ac:dyDescent="0.25">
      <c r="A40" s="21" t="s">
        <v>93</v>
      </c>
      <c r="B40" s="21" t="s">
        <v>186</v>
      </c>
      <c r="C40" s="20" t="s">
        <v>23</v>
      </c>
      <c r="D40" s="21" t="s">
        <v>187</v>
      </c>
      <c r="E40" s="21"/>
      <c r="F40" s="153">
        <v>0.86</v>
      </c>
      <c r="G40" s="21" t="s">
        <v>179</v>
      </c>
      <c r="H40" s="21" t="s">
        <v>179</v>
      </c>
      <c r="I40" s="163"/>
      <c r="J40" s="224">
        <f t="shared" si="2"/>
        <v>0.83</v>
      </c>
      <c r="K40" s="224">
        <v>0.83</v>
      </c>
      <c r="L40" s="224"/>
      <c r="M40" s="20" t="s">
        <v>123</v>
      </c>
      <c r="N40" s="227"/>
    </row>
    <row r="41" spans="1:14" x14ac:dyDescent="0.25">
      <c r="A41" s="21" t="s">
        <v>97</v>
      </c>
      <c r="B41" s="21" t="s">
        <v>188</v>
      </c>
      <c r="C41" s="20" t="s">
        <v>23</v>
      </c>
      <c r="D41" s="21" t="s">
        <v>148</v>
      </c>
      <c r="E41" s="21"/>
      <c r="F41" s="153">
        <v>0.69</v>
      </c>
      <c r="G41" s="21" t="s">
        <v>179</v>
      </c>
      <c r="H41" s="21" t="s">
        <v>179</v>
      </c>
      <c r="I41" s="163"/>
      <c r="J41" s="224">
        <f t="shared" si="2"/>
        <v>0.73</v>
      </c>
      <c r="K41" s="224">
        <v>0.73</v>
      </c>
      <c r="L41" s="224"/>
      <c r="M41" s="20" t="s">
        <v>123</v>
      </c>
      <c r="N41" s="227"/>
    </row>
    <row r="42" spans="1:14" s="2" customFormat="1" x14ac:dyDescent="0.25">
      <c r="A42" s="21" t="s">
        <v>99</v>
      </c>
      <c r="B42" s="21" t="s">
        <v>189</v>
      </c>
      <c r="C42" s="20" t="s">
        <v>23</v>
      </c>
      <c r="D42" s="21" t="s">
        <v>138</v>
      </c>
      <c r="E42" s="21"/>
      <c r="F42" s="153">
        <v>0.86</v>
      </c>
      <c r="G42" s="21" t="s">
        <v>179</v>
      </c>
      <c r="H42" s="21" t="s">
        <v>179</v>
      </c>
      <c r="I42" s="163"/>
      <c r="J42" s="224">
        <f t="shared" si="2"/>
        <v>0.89</v>
      </c>
      <c r="K42" s="224">
        <v>0.89</v>
      </c>
      <c r="L42" s="224"/>
      <c r="M42" s="21" t="s">
        <v>123</v>
      </c>
      <c r="N42" s="231"/>
    </row>
    <row r="43" spans="1:14" hidden="1" x14ac:dyDescent="0.25">
      <c r="A43" s="5" t="s">
        <v>71</v>
      </c>
      <c r="B43" s="145" t="s">
        <v>92</v>
      </c>
      <c r="C43" s="5" t="s">
        <v>141</v>
      </c>
      <c r="D43" s="18"/>
      <c r="E43" s="18"/>
      <c r="F43" s="18"/>
      <c r="G43" s="18"/>
      <c r="H43" s="18"/>
      <c r="I43" s="18"/>
      <c r="J43" s="18"/>
      <c r="K43" s="18"/>
      <c r="L43" s="18"/>
      <c r="M43" s="5" t="s">
        <v>169</v>
      </c>
      <c r="N43" s="5"/>
    </row>
    <row r="44" spans="1:14" hidden="1" x14ac:dyDescent="0.25">
      <c r="A44" s="5" t="s">
        <v>74</v>
      </c>
      <c r="B44" s="146" t="s">
        <v>96</v>
      </c>
      <c r="C44" s="5" t="s">
        <v>141</v>
      </c>
      <c r="D44" s="18"/>
      <c r="E44" s="18"/>
      <c r="F44" s="18"/>
      <c r="G44" s="18"/>
      <c r="H44" s="18"/>
      <c r="I44" s="18"/>
      <c r="J44" s="18"/>
      <c r="K44" s="18"/>
      <c r="L44" s="18"/>
      <c r="M44" s="5" t="s">
        <v>169</v>
      </c>
      <c r="N44" s="5"/>
    </row>
  </sheetData>
  <sheetProtection algorithmName="SHA-512" hashValue="3rv1RQGVGGKPZ3UIhkw32yIaF8w0rMlnk6W04Z19rpOhSHSxUuvpiOYeDE24SskrGMc3OA8HjI+bDSi4hQoszg==" saltValue="/q6fnZWKpL/eoiKWzQHCyw==" spinCount="100000" sheet="1" objects="1" scenarios="1" autoFilter="0"/>
  <autoFilter ref="A1:N44" xr:uid="{E08C191D-9F14-42EA-9840-9FBDE68B0393}">
    <filterColumn colId="0">
      <filters blank="1">
        <filter val="Indicator 13.1"/>
        <filter val="Indicator 14.1"/>
        <filter val="Indicator 14.2"/>
        <filter val="Outcome indicator 1.1"/>
        <filter val="Outcome indicator 1.2"/>
        <filter val="Outcome indicator 1.3"/>
        <filter val="Outcome indicator 1.4"/>
        <filter val="Outcome indicator 1.5"/>
        <filter val="Outcome indicator 2.1"/>
        <filter val="Outcome indicator 2.2"/>
        <filter val="Outcome indicator 2.3"/>
        <filter val="Outcome indicator 3.1"/>
        <filter val="Output indicator 1.1"/>
        <filter val="Output indicator 1.2"/>
        <filter val="Output indicator 1.3"/>
        <filter val="Output indicator 1.4"/>
        <filter val="Output indicator 1.5"/>
        <filter val="Output indicator 1.6"/>
        <filter val="Output indicator 1.7"/>
        <filter val="Output indicator 1.8"/>
        <filter val="Sector Objectives 1"/>
        <filter val="Sector Objectives 2"/>
        <filter val="Sector Objectives 3"/>
      </filters>
    </filterColumn>
  </autoFilter>
  <mergeCells count="3">
    <mergeCell ref="B2:L2"/>
    <mergeCell ref="B24:L24"/>
    <mergeCell ref="B38:L38"/>
  </mergeCells>
  <phoneticPr fontId="25" type="noConversion"/>
  <pageMargins left="0.7" right="0.7" top="0.75" bottom="0.75" header="0.3" footer="0.3"/>
  <pageSetup paperSize="8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36ABC4CBC8940A232722D8F636374" ma:contentTypeVersion="20" ma:contentTypeDescription="Create a new document." ma:contentTypeScope="" ma:versionID="0111c1fb8368dd7c7552e47c0bfb16c8">
  <xsd:schema xmlns:xsd="http://www.w3.org/2001/XMLSchema" xmlns:xs="http://www.w3.org/2001/XMLSchema" xmlns:p="http://schemas.microsoft.com/office/2006/metadata/properties" xmlns:ns2="86c655b5-a988-4d51-8957-1de39d4b85b6" xmlns:ns3="c9c04d6c-337a-46cc-8072-5438755d1c33" targetNamespace="http://schemas.microsoft.com/office/2006/metadata/properties" ma:root="true" ma:fieldsID="efd40eb03453377f609d101f4640f433" ns2:_="" ns3:_="">
    <xsd:import namespace="86c655b5-a988-4d51-8957-1de39d4b85b6"/>
    <xsd:import namespace="c9c04d6c-337a-46cc-8072-5438755d1c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655b5-a988-4d51-8957-1de39d4b85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04d6c-337a-46cc-8072-5438755d1c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47040a4-d68d-465b-8e16-09306e290507}" ma:internalName="TaxCatchAll" ma:showField="CatchAllData" ma:web="c9c04d6c-337a-46cc-8072-5438755d1c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c655b5-a988-4d51-8957-1de39d4b85b6">
      <Terms xmlns="http://schemas.microsoft.com/office/infopath/2007/PartnerControls"/>
    </lcf76f155ced4ddcb4097134ff3c332f>
    <TaxCatchAll xmlns="c9c04d6c-337a-46cc-8072-5438755d1c3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33320-F141-4628-95BC-A1CD76EF9762}"/>
</file>

<file path=customXml/itemProps2.xml><?xml version="1.0" encoding="utf-8"?>
<ds:datastoreItem xmlns:ds="http://schemas.openxmlformats.org/officeDocument/2006/customXml" ds:itemID="{DBBC1B72-B07E-4989-9BC0-5DC3F9492DF9}">
  <ds:schemaRefs>
    <ds:schemaRef ds:uri="http://schemas.microsoft.com/office/2006/metadata/properties"/>
    <ds:schemaRef ds:uri="http://schemas.microsoft.com/office/infopath/2007/PartnerControls"/>
    <ds:schemaRef ds:uri="537bfee3-272b-47b5-b4fd-2e4b9dac5c55"/>
    <ds:schemaRef ds:uri="ce8551ce-fedd-4656-aa31-7e42f5cef03d"/>
    <ds:schemaRef ds:uri="86c655b5-a988-4d51-8957-1de39d4b85b6"/>
    <ds:schemaRef ds:uri="c9c04d6c-337a-46cc-8072-5438755d1c33"/>
  </ds:schemaRefs>
</ds:datastoreItem>
</file>

<file path=customXml/itemProps3.xml><?xml version="1.0" encoding="utf-8"?>
<ds:datastoreItem xmlns:ds="http://schemas.openxmlformats.org/officeDocument/2006/customXml" ds:itemID="{849ED2BD-774A-486F-B9EF-7DFF06FB582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059aa38-f392-4105-be92-628035578272}" enabled="1" method="Standar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Caseload</vt:lpstr>
      <vt:lpstr>Health</vt:lpstr>
      <vt:lpstr>Sector targets and achievements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SULTANA Fahmida</dc:creator>
  <cp:keywords/>
  <dc:description/>
  <cp:lastModifiedBy>RAHMAN, Md. Ahadur</cp:lastModifiedBy>
  <cp:revision/>
  <dcterms:created xsi:type="dcterms:W3CDTF">2024-08-28T03:30:38Z</dcterms:created>
  <dcterms:modified xsi:type="dcterms:W3CDTF">2025-12-01T12:00:53Z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2024-08-28T03:30:44Z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4fd0f2cc-20fd-4e98-a7a1-ae139c89cb1d</vt:lpwstr>
  </property>
  <property fmtid="{D5CDD505-2E9C-101B-9397-08002B2CF9AE}" pid="8" name="MSIP_Label_2059aa38-f392-4105-be92-628035578272_ContentBits">
    <vt:lpwstr>0</vt:lpwstr>
  </property>
  <property fmtid="{D5CDD505-2E9C-101B-9397-08002B2CF9AE}" pid="9" name="ContentTypeId">
    <vt:lpwstr>0x010100DF136ABC4CBC8940A232722D8F636374</vt:lpwstr>
  </property>
  <property fmtid="{D5CDD505-2E9C-101B-9397-08002B2CF9AE}" pid="10" name="MediaServiceImageTags">
    <vt:lpwstr/>
  </property>
</Properties>
</file>