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mc:AlternateContent xmlns:mc="http://schemas.openxmlformats.org/markup-compatibility/2006">
    <mc:Choice Requires="x15">
      <x15ac:absPath xmlns:x15ac="http://schemas.microsoft.com/office/spreadsheetml/2010/11/ac" url="D:\WASH Sector Google Drive\WASH Sector CXB Drive\4.Response Tracking\4.6 Material Recovery Facility-MRF-Template\4.6.2 MRF Data and Mapping\6 June 2024\Combined Final\"/>
    </mc:Choice>
  </mc:AlternateContent>
  <xr:revisionPtr revIDLastSave="0" documentId="13_ncr:1_{8587D5F3-3FC4-43BA-877A-3CA3A67F9950}" xr6:coauthVersionLast="47" xr6:coauthVersionMax="47" xr10:uidLastSave="{00000000-0000-0000-0000-000000000000}"/>
  <bookViews>
    <workbookView xWindow="-96" yWindow="-96" windowWidth="23232" windowHeight="13872" firstSheet="1" activeTab="2" xr2:uid="{00000000-000D-0000-FFFF-FFFF00000000}"/>
  </bookViews>
  <sheets>
    <sheet name="Dropdown" sheetId="2" state="hidden" r:id="rId1"/>
    <sheet name="Summary" sheetId="22" r:id="rId2"/>
    <sheet name="MRF Data July 2024" sheetId="19" r:id="rId3"/>
    <sheet name="Pivot" sheetId="27" state="hidden" r:id="rId4"/>
    <sheet name="MRF Location" sheetId="31" state="hidden" r:id="rId5"/>
  </sheets>
  <externalReferences>
    <externalReference r:id="rId6"/>
  </externalReferences>
  <definedNames>
    <definedName name="_xlnm._FilterDatabase" localSheetId="2" hidden="1">'MRF Data July 2024'!$A$4:$AS$108</definedName>
    <definedName name="_xlnm._FilterDatabase" localSheetId="4" hidden="1">'MRF Location'!$A$1:$V$107</definedName>
    <definedName name="_xlnm._FilterDatabase" localSheetId="1" hidden="1">Summary!$A$4:$R$38</definedName>
    <definedName name="pop_UNHCR" localSheetId="2">#REF!</definedName>
    <definedName name="pop_UNHCR" localSheetId="1">#REF!</definedName>
    <definedName name="pop_UNHCR">#REF!</definedName>
  </definedName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22" l="1"/>
  <c r="I5" i="22"/>
  <c r="L5" i="22" s="1"/>
  <c r="J5" i="22" l="1"/>
  <c r="J30" i="22"/>
  <c r="J31" i="22"/>
  <c r="J6" i="22"/>
  <c r="J7" i="22"/>
  <c r="J10" i="22"/>
  <c r="J19" i="22"/>
  <c r="R100" i="19"/>
  <c r="R99" i="19"/>
  <c r="R98" i="19"/>
  <c r="R97" i="19"/>
  <c r="R96" i="19"/>
  <c r="R95" i="19"/>
  <c r="R94" i="19"/>
  <c r="R93" i="19"/>
  <c r="R92" i="19"/>
  <c r="R91" i="19"/>
  <c r="R90" i="19"/>
  <c r="R89" i="19"/>
  <c r="R88" i="19"/>
  <c r="R87" i="19"/>
  <c r="R86" i="19"/>
  <c r="U82" i="19"/>
  <c r="E80" i="19"/>
  <c r="R47" i="19"/>
  <c r="AR23" i="19"/>
  <c r="AQ23" i="19"/>
  <c r="AO23" i="19"/>
  <c r="AM23" i="19"/>
  <c r="AL23" i="19"/>
  <c r="AK23" i="19"/>
  <c r="AI23" i="19"/>
  <c r="AH23" i="19"/>
  <c r="AG23" i="19"/>
  <c r="AB23" i="19"/>
  <c r="AR22" i="19"/>
  <c r="AQ22" i="19"/>
  <c r="AO22" i="19"/>
  <c r="AM22" i="19"/>
  <c r="AL22" i="19"/>
  <c r="AK22" i="19"/>
  <c r="AI22" i="19"/>
  <c r="AH22" i="19"/>
  <c r="AG22" i="19"/>
  <c r="AB22" i="19"/>
  <c r="K6" i="22"/>
  <c r="K7" i="22"/>
  <c r="K8" i="22"/>
  <c r="K9" i="22"/>
  <c r="K10" i="22"/>
  <c r="K11" i="22"/>
  <c r="K12" i="22"/>
  <c r="K13" i="22"/>
  <c r="K14" i="22"/>
  <c r="K15" i="22"/>
  <c r="K16" i="22"/>
  <c r="K17" i="22"/>
  <c r="K18" i="22"/>
  <c r="K19" i="22"/>
  <c r="K20" i="22"/>
  <c r="K21" i="22"/>
  <c r="K22" i="22"/>
  <c r="K23" i="22"/>
  <c r="K24" i="22"/>
  <c r="K25" i="22"/>
  <c r="K26" i="22"/>
  <c r="K27" i="22"/>
  <c r="K28" i="22"/>
  <c r="K29" i="22"/>
  <c r="K30" i="22"/>
  <c r="K31" i="22"/>
  <c r="K32" i="22"/>
  <c r="K33" i="22"/>
  <c r="K34" i="22"/>
  <c r="K35" i="22"/>
  <c r="K36" i="22"/>
  <c r="K37" i="22"/>
  <c r="I6" i="22"/>
  <c r="I7" i="22"/>
  <c r="I8" i="22"/>
  <c r="J8" i="22" s="1"/>
  <c r="I9" i="22"/>
  <c r="J9" i="22" s="1"/>
  <c r="I10" i="22"/>
  <c r="I11" i="22"/>
  <c r="J11" i="22" s="1"/>
  <c r="I12" i="22"/>
  <c r="J12" i="22" s="1"/>
  <c r="I13" i="22"/>
  <c r="J13" i="22" s="1"/>
  <c r="I14" i="22"/>
  <c r="J14" i="22" s="1"/>
  <c r="I15" i="22"/>
  <c r="J15" i="22" s="1"/>
  <c r="I16" i="22"/>
  <c r="J16" i="22" s="1"/>
  <c r="I17" i="22"/>
  <c r="J17" i="22" s="1"/>
  <c r="I18" i="22"/>
  <c r="J18" i="22" s="1"/>
  <c r="I19" i="22"/>
  <c r="I20" i="22"/>
  <c r="J20" i="22" s="1"/>
  <c r="I21" i="22"/>
  <c r="J21" i="22" s="1"/>
  <c r="I22" i="22"/>
  <c r="J22" i="22" s="1"/>
  <c r="I23" i="22"/>
  <c r="J23" i="22" s="1"/>
  <c r="I24" i="22"/>
  <c r="J24" i="22" s="1"/>
  <c r="I25" i="22"/>
  <c r="J25" i="22" s="1"/>
  <c r="I26" i="22"/>
  <c r="J26" i="22" s="1"/>
  <c r="I27" i="22"/>
  <c r="L27" i="22" s="1"/>
  <c r="I28" i="22"/>
  <c r="J28" i="22" s="1"/>
  <c r="I29" i="22"/>
  <c r="L29" i="22" s="1"/>
  <c r="I30" i="22"/>
  <c r="L30" i="22" s="1"/>
  <c r="I31" i="22"/>
  <c r="I32" i="22"/>
  <c r="J32" i="22" s="1"/>
  <c r="I33" i="22"/>
  <c r="J33" i="22" s="1"/>
  <c r="I34" i="22"/>
  <c r="J34" i="22" s="1"/>
  <c r="I35" i="22"/>
  <c r="J35" i="22" s="1"/>
  <c r="I36" i="22"/>
  <c r="J36" i="22" s="1"/>
  <c r="I37" i="22"/>
  <c r="J37" i="22" s="1"/>
  <c r="F38" i="22"/>
  <c r="G38" i="22"/>
  <c r="H38" i="22"/>
  <c r="E38" i="22"/>
  <c r="L26" i="22" l="1"/>
  <c r="J29" i="22"/>
  <c r="J27" i="22"/>
  <c r="L8" i="22"/>
  <c r="L15" i="22"/>
  <c r="L18" i="22"/>
  <c r="L23" i="22"/>
  <c r="L31" i="22"/>
  <c r="L25" i="22"/>
  <c r="L14" i="22"/>
  <c r="L16" i="22"/>
  <c r="L34" i="22"/>
  <c r="L19" i="22"/>
  <c r="L24" i="22"/>
  <c r="L33" i="22"/>
  <c r="L7" i="22"/>
  <c r="L22" i="22"/>
  <c r="L20" i="22"/>
  <c r="L9" i="22"/>
  <c r="L6" i="22"/>
  <c r="L10" i="22"/>
  <c r="L13" i="22"/>
  <c r="L12" i="22"/>
  <c r="R38" i="22"/>
  <c r="Q38" i="22"/>
  <c r="P38" i="22"/>
  <c r="O38" i="22"/>
  <c r="N38" i="22"/>
  <c r="M38" i="22"/>
  <c r="D38" i="22"/>
  <c r="M40" i="22" l="1"/>
  <c r="M43" i="22" s="1"/>
  <c r="I38" i="22"/>
  <c r="K38" i="22"/>
  <c r="C43" i="22" s="1"/>
  <c r="M39" i="22"/>
  <c r="N39" i="22"/>
  <c r="O39" i="22"/>
  <c r="G43" i="22" l="1"/>
  <c r="B43" i="22"/>
  <c r="O43" i="22"/>
  <c r="N43" i="22"/>
  <c r="H43" i="22"/>
  <c r="F43" i="22"/>
  <c r="L38" i="22"/>
  <c r="K43" i="22" s="1"/>
  <c r="J43" i="22" s="1"/>
  <c r="J38"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Ashiqur RAHMAN</author>
    <author>Admin</author>
  </authors>
  <commentList>
    <comment ref="AB78" authorId="0" shapeId="0" xr:uid="{00000000-0006-0000-0200-000001000000}">
      <text>
        <r>
          <rPr>
            <b/>
            <sz val="9"/>
            <color indexed="81"/>
            <rFont val="Tahoma"/>
            <charset val="1"/>
          </rPr>
          <t>Ashiqur RAHMAN:</t>
        </r>
        <r>
          <rPr>
            <sz val="9"/>
            <color indexed="81"/>
            <rFont val="Tahoma"/>
            <charset val="1"/>
          </rPr>
          <t xml:space="preserve">
Average 150 Kg of compost distribute monthly. Tdh practice is 3/4 times distribution in a year, not monthly.
</t>
        </r>
      </text>
    </comment>
    <comment ref="E80" authorId="1" shapeId="0" xr:uid="{00000000-0006-0000-0200-000002000000}">
      <text>
        <r>
          <rPr>
            <b/>
            <sz val="9"/>
            <color indexed="81"/>
            <rFont val="Tahoma"/>
            <charset val="1"/>
          </rPr>
          <t>Admin:</t>
        </r>
        <r>
          <rPr>
            <sz val="9"/>
            <color indexed="81"/>
            <rFont val="Tahoma"/>
            <charset val="1"/>
          </rPr>
          <t xml:space="preserve">
18 volunteers recruited and paid by VERC for the collection of waste</t>
        </r>
      </text>
    </comment>
  </commentList>
</comments>
</file>

<file path=xl/sharedStrings.xml><?xml version="1.0" encoding="utf-8"?>
<sst xmlns="http://schemas.openxmlformats.org/spreadsheetml/2006/main" count="2893" uniqueCount="646">
  <si>
    <t>Material Recovery Facility (MRF)</t>
  </si>
  <si>
    <t>Organization Name</t>
  </si>
  <si>
    <t>Type of Facilities</t>
  </si>
  <si>
    <t>Camp Name</t>
  </si>
  <si>
    <t>Block Name</t>
  </si>
  <si>
    <t>Phone</t>
  </si>
  <si>
    <t>Latitude
(Decimal Degrees)</t>
  </si>
  <si>
    <t>Longitude 
(Decimal Degrees)</t>
  </si>
  <si>
    <t>Upcycling Center</t>
  </si>
  <si>
    <t>Others  (Please specify in next column)</t>
  </si>
  <si>
    <t>Coverage of MRF
(where is waste received from?)
Camp and block names</t>
  </si>
  <si>
    <t>Maximum capacity of MRF:
# of HHs</t>
  </si>
  <si>
    <t># of HHs currently under coverage by MRF</t>
  </si>
  <si>
    <t># of people currently under coverage by MRF</t>
  </si>
  <si>
    <t>Maximum capacity of MRF:
# of people</t>
  </si>
  <si>
    <t>Area / footprint (m2)</t>
  </si>
  <si>
    <t>Focal person of the facility: Name</t>
  </si>
  <si>
    <t>Composting facility (only organics)</t>
  </si>
  <si>
    <t>Plastic recycling facility</t>
  </si>
  <si>
    <t>Date</t>
  </si>
  <si>
    <t>Type of composting method</t>
  </si>
  <si>
    <t>Type of Composting method</t>
  </si>
  <si>
    <t>Pit composting</t>
  </si>
  <si>
    <t>Barrel composting</t>
  </si>
  <si>
    <t>Vermicomposting</t>
  </si>
  <si>
    <t>Windrow composting</t>
  </si>
  <si>
    <t>Box composting</t>
  </si>
  <si>
    <t>Combination of above types (Please specify in next column)</t>
  </si>
  <si>
    <t>Recyclables</t>
  </si>
  <si>
    <t>Composting</t>
  </si>
  <si>
    <t>Usage of compost:
where does the compost go?</t>
  </si>
  <si>
    <t>Residual waste</t>
  </si>
  <si>
    <t>Is the residual waste brought to landfill at camp 20Ext.? (Y/N)</t>
  </si>
  <si>
    <t>Waste collection</t>
  </si>
  <si>
    <t>Is the waste collected from HHs (door-to-door) or from communal waste points?</t>
  </si>
  <si>
    <t>How many days per week is the waste collected?</t>
  </si>
  <si>
    <t>Dumping point</t>
  </si>
  <si>
    <t>Maximum capacity of MRF</t>
  </si>
  <si>
    <t>Household collection</t>
  </si>
  <si>
    <t>Communal collection</t>
  </si>
  <si>
    <t>Frequency of collection</t>
  </si>
  <si>
    <t>Y/N</t>
  </si>
  <si>
    <t>Yes</t>
  </si>
  <si>
    <t>No</t>
  </si>
  <si>
    <t>If No, where does the residual waste go?</t>
  </si>
  <si>
    <t>Quantity of waste collected per month</t>
  </si>
  <si>
    <t>Is the facility currently operational? (Y/N)</t>
  </si>
  <si>
    <t>Is the waste segregated at source (organics / inorganics)? (Y/N)</t>
  </si>
  <si>
    <t xml:space="preserve">January </t>
  </si>
  <si>
    <t>February</t>
  </si>
  <si>
    <t>March</t>
  </si>
  <si>
    <t>April</t>
  </si>
  <si>
    <t>May</t>
  </si>
  <si>
    <t>June</t>
  </si>
  <si>
    <t>July</t>
  </si>
  <si>
    <t>August</t>
  </si>
  <si>
    <t>September</t>
  </si>
  <si>
    <t>October</t>
  </si>
  <si>
    <t>November</t>
  </si>
  <si>
    <t>December</t>
  </si>
  <si>
    <t>Month</t>
  </si>
  <si>
    <t>Camp 01E</t>
  </si>
  <si>
    <t>Camp 02E</t>
  </si>
  <si>
    <t>Camp 01W</t>
  </si>
  <si>
    <t>Camp 03</t>
  </si>
  <si>
    <t>Camp 04</t>
  </si>
  <si>
    <t>Camp 04 Ext</t>
  </si>
  <si>
    <t>Camp 05</t>
  </si>
  <si>
    <t>Camp 06</t>
  </si>
  <si>
    <t>Camp 07</t>
  </si>
  <si>
    <t>Camp 09</t>
  </si>
  <si>
    <t>Camp 10</t>
  </si>
  <si>
    <t>Camp 11</t>
  </si>
  <si>
    <t>Camp 12</t>
  </si>
  <si>
    <t>Camp 13</t>
  </si>
  <si>
    <t>Camp 14</t>
  </si>
  <si>
    <t>Camp 15</t>
  </si>
  <si>
    <t>Camp 16</t>
  </si>
  <si>
    <t>Camp 08E</t>
  </si>
  <si>
    <t>Camp 08W</t>
  </si>
  <si>
    <t>Camp 17</t>
  </si>
  <si>
    <t>Camp 18</t>
  </si>
  <si>
    <t>Camp 19</t>
  </si>
  <si>
    <t>Camp 20</t>
  </si>
  <si>
    <t>Camp 21</t>
  </si>
  <si>
    <t>Camp 22</t>
  </si>
  <si>
    <t>Camp 24</t>
  </si>
  <si>
    <t>Camp 25</t>
  </si>
  <si>
    <t>Camp 26</t>
  </si>
  <si>
    <t>Camp 27</t>
  </si>
  <si>
    <t>Camp 20 Ext</t>
  </si>
  <si>
    <t>Camp KRC</t>
  </si>
  <si>
    <t>Camp NRC</t>
  </si>
  <si>
    <t>How large is this area? (m2)</t>
  </si>
  <si>
    <r>
      <t xml:space="preserve">Amount of </t>
    </r>
    <r>
      <rPr>
        <b/>
        <sz val="12"/>
        <rFont val="Calibri"/>
        <family val="2"/>
        <scheme val="minor"/>
      </rPr>
      <t>organic</t>
    </r>
    <r>
      <rPr>
        <sz val="12"/>
        <rFont val="Calibri"/>
        <family val="2"/>
        <scheme val="minor"/>
      </rPr>
      <t xml:space="preserve"> waste collected
(kg/month)</t>
    </r>
  </si>
  <si>
    <r>
      <t xml:space="preserve">Amount of </t>
    </r>
    <r>
      <rPr>
        <b/>
        <sz val="12"/>
        <rFont val="Calibri"/>
        <family val="2"/>
        <scheme val="minor"/>
      </rPr>
      <t>recyclable</t>
    </r>
    <r>
      <rPr>
        <sz val="12"/>
        <rFont val="Calibri"/>
        <family val="2"/>
        <scheme val="minor"/>
      </rPr>
      <t xml:space="preserve"> waste collected
(kg/month)</t>
    </r>
  </si>
  <si>
    <r>
      <t xml:space="preserve">Amount of </t>
    </r>
    <r>
      <rPr>
        <b/>
        <sz val="12"/>
        <rFont val="Calibri"/>
        <family val="2"/>
        <scheme val="minor"/>
      </rPr>
      <t>residual</t>
    </r>
    <r>
      <rPr>
        <sz val="12"/>
        <rFont val="Calibri"/>
        <family val="2"/>
        <scheme val="minor"/>
      </rPr>
      <t xml:space="preserve"> waste collected
(kg/month)</t>
    </r>
  </si>
  <si>
    <r>
      <t xml:space="preserve">Amount of </t>
    </r>
    <r>
      <rPr>
        <b/>
        <sz val="12"/>
        <rFont val="Calibri"/>
        <family val="2"/>
        <scheme val="minor"/>
      </rPr>
      <t>recyclables</t>
    </r>
    <r>
      <rPr>
        <sz val="12"/>
        <rFont val="Calibri"/>
        <family val="2"/>
        <scheme val="minor"/>
      </rPr>
      <t xml:space="preserve"> sold (or given for free) to scrap dealers
(kg/month)</t>
    </r>
  </si>
  <si>
    <r>
      <t xml:space="preserve">Amount of </t>
    </r>
    <r>
      <rPr>
        <b/>
        <sz val="12"/>
        <rFont val="Calibri"/>
        <family val="2"/>
        <scheme val="minor"/>
      </rPr>
      <t>compost</t>
    </r>
    <r>
      <rPr>
        <sz val="12"/>
        <rFont val="Calibri"/>
        <family val="2"/>
        <scheme val="minor"/>
      </rPr>
      <t xml:space="preserve"> produced per month
(kg/month)</t>
    </r>
  </si>
  <si>
    <r>
      <t xml:space="preserve">Amount of </t>
    </r>
    <r>
      <rPr>
        <b/>
        <sz val="12"/>
        <rFont val="Calibri"/>
        <family val="2"/>
        <scheme val="minor"/>
      </rPr>
      <t>plastic bags</t>
    </r>
    <r>
      <rPr>
        <sz val="12"/>
        <rFont val="Calibri"/>
        <family val="2"/>
        <scheme val="minor"/>
      </rPr>
      <t xml:space="preserve"> transferred to the camp recycling units plants (kg/month)</t>
    </r>
  </si>
  <si>
    <t>Final comments</t>
  </si>
  <si>
    <r>
      <rPr>
        <u/>
        <sz val="12"/>
        <rFont val="Calibri"/>
        <family val="2"/>
        <scheme val="minor"/>
      </rPr>
      <t>Emergency land</t>
    </r>
    <r>
      <rPr>
        <sz val="12"/>
        <rFont val="Calibri"/>
        <family val="2"/>
        <scheme val="minor"/>
      </rPr>
      <t>: Is there a surrounding space to temporarily store debris waste during emergency events? (Y/N)</t>
    </r>
  </si>
  <si>
    <t>Sub-Block Name</t>
  </si>
  <si>
    <t>Basic information of Facility/MRF</t>
  </si>
  <si>
    <t>Facility/MRF Location</t>
  </si>
  <si>
    <t>Facility/MRF coverage</t>
  </si>
  <si>
    <t>Segregation site for drainage waste</t>
  </si>
  <si>
    <t>Type of SWM Facility</t>
  </si>
  <si>
    <t>Number of volunteers / CFWs working on waste collection/segregation and the running of the facility</t>
  </si>
  <si>
    <t>N/A</t>
  </si>
  <si>
    <r>
      <t xml:space="preserve">Amount of </t>
    </r>
    <r>
      <rPr>
        <b/>
        <sz val="12"/>
        <rFont val="Calibri"/>
        <family val="2"/>
        <scheme val="minor"/>
      </rPr>
      <t>domestic waste</t>
    </r>
    <r>
      <rPr>
        <sz val="12"/>
        <rFont val="Calibri"/>
        <family val="2"/>
        <scheme val="minor"/>
      </rPr>
      <t xml:space="preserve"> collected (kg/month)</t>
    </r>
  </si>
  <si>
    <r>
      <t xml:space="preserve">Amount of </t>
    </r>
    <r>
      <rPr>
        <b/>
        <sz val="12"/>
        <rFont val="Calibri"/>
        <family val="2"/>
        <scheme val="minor"/>
      </rPr>
      <t>drainage waste</t>
    </r>
    <r>
      <rPr>
        <sz val="12"/>
        <rFont val="Calibri"/>
        <family val="2"/>
        <scheme val="minor"/>
      </rPr>
      <t xml:space="preserve"> collected (kg/month)</t>
    </r>
  </si>
  <si>
    <r>
      <t xml:space="preserve">Amount of </t>
    </r>
    <r>
      <rPr>
        <b/>
        <sz val="12"/>
        <rFont val="Calibri"/>
        <family val="2"/>
        <scheme val="minor"/>
      </rPr>
      <t xml:space="preserve"> other source waste</t>
    </r>
    <r>
      <rPr>
        <sz val="12"/>
        <rFont val="Calibri"/>
        <family val="2"/>
        <scheme val="minor"/>
      </rPr>
      <t xml:space="preserve"> collected (kg/month)</t>
    </r>
  </si>
  <si>
    <t xml:space="preserve">Both </t>
  </si>
  <si>
    <t>Email</t>
  </si>
  <si>
    <r>
      <t xml:space="preserve">Scrap dealers are engaged and collecting recyclables regularly. </t>
    </r>
    <r>
      <rPr>
        <b/>
        <sz val="12"/>
        <color theme="0"/>
        <rFont val="Calibri"/>
        <family val="2"/>
        <scheme val="minor"/>
      </rPr>
      <t>(Yes or NO)</t>
    </r>
  </si>
  <si>
    <r>
      <t xml:space="preserve">Has the </t>
    </r>
    <r>
      <rPr>
        <b/>
        <sz val="12"/>
        <rFont val="Calibri"/>
        <family val="2"/>
        <scheme val="minor"/>
      </rPr>
      <t>compost quality been tested</t>
    </r>
  </si>
  <si>
    <t>Compost Quality Test</t>
  </si>
  <si>
    <t>How much compost you have distributed (kg/month)</t>
  </si>
  <si>
    <t>Currently Stored amount of leftover compost (kg)</t>
  </si>
  <si>
    <t>Quantity of waste recovered</t>
  </si>
  <si>
    <t xml:space="preserve">How much residual waste do you have stored, approximately (kg/month)? </t>
  </si>
  <si>
    <t>If combined methods, Please specify</t>
  </si>
  <si>
    <r>
      <t>Specify the name of "</t>
    </r>
    <r>
      <rPr>
        <b/>
        <sz val="12"/>
        <rFont val="Calibri"/>
        <family val="2"/>
        <scheme val="minor"/>
      </rPr>
      <t>other sources</t>
    </r>
    <r>
      <rPr>
        <sz val="12"/>
        <rFont val="Calibri"/>
        <family val="2"/>
        <scheme val="minor"/>
      </rPr>
      <t>" (like: Markets, cleaning operations, other sector activities, etc.)</t>
    </r>
  </si>
  <si>
    <t>Camp 02W</t>
  </si>
  <si>
    <t>ANANDO</t>
  </si>
  <si>
    <t>Chuton Dautta</t>
  </si>
  <si>
    <t>chuton.washanando@gmail.com</t>
  </si>
  <si>
    <t>D</t>
  </si>
  <si>
    <t>D3</t>
  </si>
  <si>
    <t>saddam.anando.whh@gmail.com</t>
  </si>
  <si>
    <t>A</t>
  </si>
  <si>
    <t>ACF</t>
  </si>
  <si>
    <t>Harun-Ur-Rashid</t>
  </si>
  <si>
    <t>washfsmspo-em@bd-actionagainsthunger.org</t>
  </si>
  <si>
    <t>D-5</t>
  </si>
  <si>
    <t>Camp-11: block B,D</t>
  </si>
  <si>
    <t>E</t>
  </si>
  <si>
    <t>E-3</t>
  </si>
  <si>
    <t>Camp-11: block A,E</t>
  </si>
  <si>
    <t>F</t>
  </si>
  <si>
    <t>E-12</t>
  </si>
  <si>
    <t>21. 182991</t>
  </si>
  <si>
    <t>92. 153829</t>
  </si>
  <si>
    <t>Camp-11: block F</t>
  </si>
  <si>
    <t>C</t>
  </si>
  <si>
    <t>C-15</t>
  </si>
  <si>
    <t>Camp-11: block C</t>
  </si>
  <si>
    <t>BRAC</t>
  </si>
  <si>
    <t>B</t>
  </si>
  <si>
    <t xml:space="preserve">Ala Uddin </t>
  </si>
  <si>
    <t>alauddin.ing@brac.net</t>
  </si>
  <si>
    <t>F40</t>
  </si>
  <si>
    <t>Camp 10: E Block</t>
  </si>
  <si>
    <t xml:space="preserve">Compost distributed among camp communities </t>
  </si>
  <si>
    <t>F17</t>
  </si>
  <si>
    <t>Camp 10: C Block</t>
  </si>
  <si>
    <t>F33</t>
  </si>
  <si>
    <t>Camp 10 : F Block</t>
  </si>
  <si>
    <t>F31</t>
  </si>
  <si>
    <t>Camp 10 : D,F  Block</t>
  </si>
  <si>
    <t>F27</t>
  </si>
  <si>
    <t>Camp 10 : C Block</t>
  </si>
  <si>
    <t>Shaif Nabi</t>
  </si>
  <si>
    <t>shaif.nabi@brac.net</t>
  </si>
  <si>
    <t>A-3</t>
  </si>
  <si>
    <t>Camp 14, Blocks-A,B</t>
  </si>
  <si>
    <t>DAE &amp; Others</t>
  </si>
  <si>
    <t>NO</t>
  </si>
  <si>
    <t>YES</t>
  </si>
  <si>
    <t>D-2</t>
  </si>
  <si>
    <t>Camp-14,Blocks-C,D,E</t>
  </si>
  <si>
    <t>H-76</t>
  </si>
  <si>
    <t>Taijoul Islam</t>
  </si>
  <si>
    <t>taijoul.islam@care.org</t>
  </si>
  <si>
    <t>H</t>
  </si>
  <si>
    <t>H-06</t>
  </si>
  <si>
    <t>Camp -15,Block-H</t>
  </si>
  <si>
    <t>E-16</t>
  </si>
  <si>
    <t>Camp -15,Block-D,E</t>
  </si>
  <si>
    <t>Vermi composting
Pit composting
Barrel composting</t>
  </si>
  <si>
    <t>F-06</t>
  </si>
  <si>
    <t>Camp -15,Block-C</t>
  </si>
  <si>
    <t>D-03</t>
  </si>
  <si>
    <t>Camp -16,Block-A,B,C,D</t>
  </si>
  <si>
    <t>D-01</t>
  </si>
  <si>
    <t>Camp- 16,Block A,B</t>
  </si>
  <si>
    <t>Md.Sohel Rana</t>
  </si>
  <si>
    <t xml:space="preserve"> Jamtoli , Opposite Site of APBN Office</t>
  </si>
  <si>
    <t>camp-15 &amp; 16</t>
  </si>
  <si>
    <t>C3</t>
  </si>
  <si>
    <t>Md. Rajibul Hasan</t>
  </si>
  <si>
    <t>rajib.we.ngof@gmail.com</t>
  </si>
  <si>
    <t>I3</t>
  </si>
  <si>
    <t>ABG</t>
  </si>
  <si>
    <t>At the camp and host community for plantation, and HH vegetation, etc</t>
  </si>
  <si>
    <t>We are using the residual waste as an alternative of soil for protection purposes</t>
  </si>
  <si>
    <t>Markets, other sector activities</t>
  </si>
  <si>
    <t>H33</t>
  </si>
  <si>
    <t>CDF</t>
  </si>
  <si>
    <t>NABOLOK</t>
  </si>
  <si>
    <t>Md. Siddiqur Rahman</t>
  </si>
  <si>
    <t>nabolok.rrcoxb@gmail.com</t>
  </si>
  <si>
    <t>F1,F2,F3,F4,F5,F6</t>
  </si>
  <si>
    <t>Camp-24,Block F.</t>
  </si>
  <si>
    <t>Host &amp; Rohingya communities</t>
  </si>
  <si>
    <t>E2,E3,E4,E5,E6,E7,E8,E9</t>
  </si>
  <si>
    <t>Camp-26,Block E.</t>
  </si>
  <si>
    <t>We collected waste from Communal bin and drain and we brought it for dummping at a specific dumpping point in our E block.</t>
  </si>
  <si>
    <t>Markets,Surface Waste of Inside the Camps,Block Cleaning Campaign.</t>
  </si>
  <si>
    <t>B5</t>
  </si>
  <si>
    <t>D02</t>
  </si>
  <si>
    <t>G</t>
  </si>
  <si>
    <t>G01</t>
  </si>
  <si>
    <t>SCI</t>
  </si>
  <si>
    <t>B2</t>
  </si>
  <si>
    <t>Md. Abdul Aziz</t>
  </si>
  <si>
    <t>01712-985639</t>
  </si>
  <si>
    <t>azizpmwash@gmail.com</t>
  </si>
  <si>
    <t>M-34</t>
  </si>
  <si>
    <t>Camp 20:(A, partially-B block), 14 out of 21 majhi blocks</t>
  </si>
  <si>
    <t>To Beneficiaries of camp</t>
  </si>
  <si>
    <t>M-39</t>
  </si>
  <si>
    <t>SHED</t>
  </si>
  <si>
    <t>Md. Mohiuddin</t>
  </si>
  <si>
    <t>mmohiuddinmoon3@gmail.com</t>
  </si>
  <si>
    <t>A-2</t>
  </si>
  <si>
    <t>Markets, cleaning operations.Camp Cleaning Campaing.</t>
  </si>
  <si>
    <t>BDRCS</t>
  </si>
  <si>
    <t>G3</t>
  </si>
  <si>
    <t>Md. Abul Khair (Rubel)</t>
  </si>
  <si>
    <t>abul_khair@wvi.org</t>
  </si>
  <si>
    <t>B-66</t>
  </si>
  <si>
    <t>Camp 8E, Block - C &amp; F</t>
  </si>
  <si>
    <t>Pit &amp; vermi composting</t>
  </si>
  <si>
    <t>Community people &amp; Other's organization</t>
  </si>
  <si>
    <t>Market place, Different type Institution</t>
  </si>
  <si>
    <t>B-87</t>
  </si>
  <si>
    <t>Camp 8E, Block - D &amp; F</t>
  </si>
  <si>
    <t>Mohammed Ibrahim</t>
  </si>
  <si>
    <t>B-86</t>
  </si>
  <si>
    <t>Abdul Karim</t>
  </si>
  <si>
    <t>B-64</t>
  </si>
  <si>
    <t>Md. Atiqur Rahman</t>
  </si>
  <si>
    <t>Camp 13 (A,F )</t>
  </si>
  <si>
    <t>Pit Composting</t>
  </si>
  <si>
    <t>Ashiqur Rahman</t>
  </si>
  <si>
    <t>ashiqur.rahman@tdh.org</t>
  </si>
  <si>
    <t>Nearest camp 27, block A (HC)</t>
  </si>
  <si>
    <t xml:space="preserve">Sanitary landfill </t>
  </si>
  <si>
    <t>saniat.ngof@gmail.com</t>
  </si>
  <si>
    <t>B-07</t>
  </si>
  <si>
    <t>Camp-6_Block-A &amp; B</t>
  </si>
  <si>
    <t>Composting  used by Rohingya Community people &amp; Other Actor as well as FSM and SWM site for gardening</t>
  </si>
  <si>
    <t>Residual waste stored at exciting Landfill in camp</t>
  </si>
  <si>
    <t>Market</t>
  </si>
  <si>
    <t>B-02</t>
  </si>
  <si>
    <t>Camp-6_Block-B &amp; D</t>
  </si>
  <si>
    <t>C-07</t>
  </si>
  <si>
    <t>Camp-6_Block-C</t>
  </si>
  <si>
    <t>muttaki.ngof@gmail.com</t>
  </si>
  <si>
    <t>A-06</t>
  </si>
  <si>
    <t>Camp-7_Block-A &amp; B</t>
  </si>
  <si>
    <t>D-02</t>
  </si>
  <si>
    <t>Camp-7_Block-C &amp; D</t>
  </si>
  <si>
    <t>E-03</t>
  </si>
  <si>
    <t>Camp-7_Block-E</t>
  </si>
  <si>
    <t>G-07</t>
  </si>
  <si>
    <t>Camp-7_Block-G</t>
  </si>
  <si>
    <t>G-06</t>
  </si>
  <si>
    <t>Camp-7_Block-F &amp; G</t>
  </si>
  <si>
    <t>Outside of Camp</t>
  </si>
  <si>
    <t>Camp-6 &amp; 7_Block-A, B, C, D, E, F &amp; G</t>
  </si>
  <si>
    <t>VERC</t>
  </si>
  <si>
    <t>Md. Shamsul Haque</t>
  </si>
  <si>
    <t>shamsul1810@gmail.com</t>
  </si>
  <si>
    <t>I-18</t>
  </si>
  <si>
    <t>Camp 08W, Block A,B,C &amp;D</t>
  </si>
  <si>
    <t>Market, shop and road</t>
  </si>
  <si>
    <t>DPHE</t>
  </si>
  <si>
    <t>Host community</t>
  </si>
  <si>
    <t>Camp 08W, Blocl A,B,C,D,E &amp; F</t>
  </si>
  <si>
    <t>CARITAS</t>
  </si>
  <si>
    <t>CARE</t>
  </si>
  <si>
    <t>DSK</t>
  </si>
  <si>
    <t>NGOF</t>
  </si>
  <si>
    <t>TDH</t>
  </si>
  <si>
    <t>WV</t>
  </si>
  <si>
    <t>Saniat Hossain Bhuiyan</t>
  </si>
  <si>
    <t>Md. Abul Muttaki</t>
  </si>
  <si>
    <t xml:space="preserve">Camp 02W </t>
  </si>
  <si>
    <t>Shahenur Jannat Bulbul</t>
  </si>
  <si>
    <t>jannat@ghcxb.org</t>
  </si>
  <si>
    <t>1W, Block G</t>
  </si>
  <si>
    <t>Agriculture Site</t>
  </si>
  <si>
    <t>Adjacent to F block , outside of camp boundary</t>
  </si>
  <si>
    <t>L14</t>
  </si>
  <si>
    <t>L16</t>
  </si>
  <si>
    <t>M10</t>
  </si>
  <si>
    <t>M13</t>
  </si>
  <si>
    <t>M15</t>
  </si>
  <si>
    <t>L1</t>
  </si>
  <si>
    <t>L11</t>
  </si>
  <si>
    <t>L13</t>
  </si>
  <si>
    <t>L2</t>
  </si>
  <si>
    <t>L3</t>
  </si>
  <si>
    <t>L6</t>
  </si>
  <si>
    <t>M3</t>
  </si>
  <si>
    <t>M9</t>
  </si>
  <si>
    <t>L9</t>
  </si>
  <si>
    <t>L4</t>
  </si>
  <si>
    <t>Azizul Haque</t>
  </si>
  <si>
    <t>01839-773632</t>
  </si>
  <si>
    <t>azizulhaquechowdhury3236@gmail.com</t>
  </si>
  <si>
    <t>camp 13, 17,19,21 &amp; others</t>
  </si>
  <si>
    <t>4ext</t>
  </si>
  <si>
    <t>camp 1w, 1e,3,4,4e,5,8w,8e,17,21</t>
  </si>
  <si>
    <t>Md. Rakib</t>
  </si>
  <si>
    <t>01878-734902</t>
  </si>
  <si>
    <t>rakibbpi0002@gmail.com</t>
  </si>
  <si>
    <t>H-94</t>
  </si>
  <si>
    <t>camp-17</t>
  </si>
  <si>
    <t>Camp-20</t>
  </si>
  <si>
    <t>M-32</t>
  </si>
  <si>
    <t>S2B1</t>
  </si>
  <si>
    <t>Camp-20ext</t>
  </si>
  <si>
    <t>A47</t>
  </si>
  <si>
    <t>Camp-8W</t>
  </si>
  <si>
    <t>BGS</t>
  </si>
  <si>
    <t>Nurul Amin</t>
  </si>
  <si>
    <t>nurulamin.bgs@gmail.com</t>
  </si>
  <si>
    <t>Zellur Rahman</t>
  </si>
  <si>
    <t>zellur@dskbangladeh.org</t>
  </si>
  <si>
    <t>A-6 (H-57)</t>
  </si>
  <si>
    <t>Camp 18_ A , B &amp; C</t>
  </si>
  <si>
    <t xml:space="preserve">Distributed among the camp and host community. </t>
  </si>
  <si>
    <t>C-2 (G-43)</t>
  </si>
  <si>
    <t xml:space="preserve">Camp 18_ ,B, C &amp; D </t>
  </si>
  <si>
    <t xml:space="preserve">Markets, shops, and other offices. </t>
  </si>
  <si>
    <t>Prosad Mahalder</t>
  </si>
  <si>
    <t xml:space="preserve">B </t>
  </si>
  <si>
    <t>Camp 04 Extension</t>
  </si>
  <si>
    <t>Camp 20 Extension</t>
  </si>
  <si>
    <t>Row Labels</t>
  </si>
  <si>
    <t>Grand Total</t>
  </si>
  <si>
    <t>All</t>
  </si>
  <si>
    <t>Camp ID</t>
  </si>
  <si>
    <t>Coverage block names</t>
  </si>
  <si>
    <t>Missing/Non reported Block Block</t>
  </si>
  <si>
    <t>#of population Covered by MRF</t>
  </si>
  <si>
    <r>
      <rPr>
        <b/>
        <sz val="12"/>
        <rFont val="Calibri"/>
        <family val="2"/>
        <scheme val="minor"/>
      </rPr>
      <t>Total Amount</t>
    </r>
    <r>
      <rPr>
        <sz val="12"/>
        <rFont val="Calibri"/>
        <family val="2"/>
        <scheme val="minor"/>
      </rPr>
      <t xml:space="preserve"> of</t>
    </r>
    <r>
      <rPr>
        <b/>
        <sz val="12"/>
        <rFont val="Calibri"/>
        <family val="2"/>
        <scheme val="minor"/>
      </rPr>
      <t xml:space="preserve"> waste</t>
    </r>
    <r>
      <rPr>
        <sz val="12"/>
        <rFont val="Calibri"/>
        <family val="2"/>
        <scheme val="minor"/>
      </rPr>
      <t xml:space="preserve"> collected (kg/month)</t>
    </r>
  </si>
  <si>
    <r>
      <t xml:space="preserve">Collection rate of HH </t>
    </r>
    <r>
      <rPr>
        <b/>
        <sz val="12"/>
        <rFont val="Calibri"/>
        <family val="2"/>
        <scheme val="minor"/>
      </rPr>
      <t>Waste</t>
    </r>
    <r>
      <rPr>
        <sz val="12"/>
        <rFont val="Calibri"/>
        <family val="2"/>
        <scheme val="minor"/>
      </rPr>
      <t xml:space="preserve"> (gm/person/day)</t>
    </r>
  </si>
  <si>
    <r>
      <rPr>
        <b/>
        <sz val="12"/>
        <rFont val="Calibri"/>
        <family val="2"/>
        <scheme val="minor"/>
      </rPr>
      <t>Total Amount</t>
    </r>
    <r>
      <rPr>
        <sz val="12"/>
        <rFont val="Calibri"/>
        <family val="2"/>
        <scheme val="minor"/>
      </rPr>
      <t xml:space="preserve"> of</t>
    </r>
    <r>
      <rPr>
        <b/>
        <sz val="12"/>
        <rFont val="Calibri"/>
        <family val="2"/>
        <scheme val="minor"/>
      </rPr>
      <t xml:space="preserve"> waste</t>
    </r>
    <r>
      <rPr>
        <sz val="12"/>
        <rFont val="Calibri"/>
        <family val="2"/>
        <scheme val="minor"/>
      </rPr>
      <t xml:space="preserve"> Generated (kg/month)</t>
    </r>
  </si>
  <si>
    <r>
      <rPr>
        <b/>
        <sz val="12"/>
        <rFont val="Calibri"/>
        <family val="2"/>
        <scheme val="minor"/>
      </rPr>
      <t>%</t>
    </r>
    <r>
      <rPr>
        <sz val="12"/>
        <rFont val="Calibri"/>
        <family val="2"/>
        <scheme val="minor"/>
      </rPr>
      <t xml:space="preserve"> of</t>
    </r>
    <r>
      <rPr>
        <b/>
        <sz val="12"/>
        <rFont val="Calibri"/>
        <family val="2"/>
        <scheme val="minor"/>
      </rPr>
      <t xml:space="preserve"> waste</t>
    </r>
    <r>
      <rPr>
        <sz val="12"/>
        <rFont val="Calibri"/>
        <family val="2"/>
        <scheme val="minor"/>
      </rPr>
      <t xml:space="preserve"> collected (kg/month)</t>
    </r>
  </si>
  <si>
    <t>Amount of total waste is collected per month 
(Unit-Ton)</t>
  </si>
  <si>
    <t>Amount of total waste is generated per month (Unit-Ton)</t>
  </si>
  <si>
    <t>% of total domestic waste is collected per month</t>
  </si>
  <si>
    <t>% of total drainage waste is collected per month</t>
  </si>
  <si>
    <t>% of total other source waste is collected per month</t>
  </si>
  <si>
    <t>% of total waste is not collected per month</t>
  </si>
  <si>
    <t>% of total waste is collected per month</t>
  </si>
  <si>
    <r>
      <t>% of total organic waste</t>
    </r>
    <r>
      <rPr>
        <sz val="14"/>
        <color theme="1"/>
        <rFont val="Calibri"/>
        <family val="2"/>
        <scheme val="minor"/>
      </rPr>
      <t xml:space="preserve"> that is being collected</t>
    </r>
  </si>
  <si>
    <r>
      <t xml:space="preserve">% of total recyclable </t>
    </r>
    <r>
      <rPr>
        <sz val="14"/>
        <color theme="1"/>
        <rFont val="Calibri"/>
        <family val="2"/>
        <scheme val="minor"/>
      </rPr>
      <t>waste that is being collected</t>
    </r>
  </si>
  <si>
    <r>
      <t xml:space="preserve">% of total residual </t>
    </r>
    <r>
      <rPr>
        <sz val="14"/>
        <color theme="1"/>
        <rFont val="Calibri"/>
        <family val="2"/>
        <scheme val="minor"/>
      </rPr>
      <t>waste that is being collected</t>
    </r>
  </si>
  <si>
    <t>camp 04</t>
  </si>
  <si>
    <t>Sum of Amount of domestic waste collected (kg/month)</t>
  </si>
  <si>
    <t>Sum of Amount of drainage waste collected (kg/month)</t>
  </si>
  <si>
    <t>Sum of Amount of  other source waste collected (kg/month)</t>
  </si>
  <si>
    <t>Sum of Amount of organic waste collected
(kg/month)</t>
  </si>
  <si>
    <t>Sum of Amount of recyclable waste collected
(kg/month)</t>
  </si>
  <si>
    <t>Sum of Amount of residual waste collected
(kg/month)</t>
  </si>
  <si>
    <t>Sum of Amount of compost produced per month
(kg/month)</t>
  </si>
  <si>
    <t>Sum of Amount of plastic bags transferred to the camp recycling units plants (kg/month)</t>
  </si>
  <si>
    <t>Primary Landfill</t>
  </si>
  <si>
    <t>Sanitary Landfill</t>
  </si>
  <si>
    <t>S4-B7</t>
  </si>
  <si>
    <t>D2</t>
  </si>
  <si>
    <t>Rohingya and Host community for homestead gardening/ Vegetation</t>
  </si>
  <si>
    <t>Dumped at different places in the block.</t>
  </si>
  <si>
    <t>Market, mobile shop, surroundings, street food shop.</t>
  </si>
  <si>
    <t>AAB</t>
  </si>
  <si>
    <t>S M Riad Shariar Shadhin</t>
  </si>
  <si>
    <t>riad.shadhin@actionaid.org</t>
  </si>
  <si>
    <t>Camp: 12, Block: D (D1, D2, D3, D4, D5)</t>
  </si>
  <si>
    <t>Distributed to the community</t>
  </si>
  <si>
    <t>Shops, Learning Centers, Offices etc.</t>
  </si>
  <si>
    <t>D4</t>
  </si>
  <si>
    <t>Omni Processor at Camp 4Extn.</t>
  </si>
  <si>
    <t>Organic waste is dumped in low land with silt.</t>
  </si>
  <si>
    <t>D-4</t>
  </si>
  <si>
    <t>Camp-24 (Block-A,B,C) &amp;         Camp-25 (Sub Block-A4,A5,B6,B7)</t>
  </si>
  <si>
    <t xml:space="preserve">Box and Barrel Composting </t>
  </si>
  <si>
    <t>Compost use to Home base gardening in  Host and FDMN Community.</t>
  </si>
  <si>
    <t>A minimum quantity of broken glass is stored in our MRF and there is no plan for future management. This is the challenge for our MRF.</t>
  </si>
  <si>
    <t>E-5</t>
  </si>
  <si>
    <t>Camp-24 (Block-D,E)</t>
  </si>
  <si>
    <t>No comments.</t>
  </si>
  <si>
    <t>Md.Saddam Hossain</t>
  </si>
  <si>
    <t>A &amp; C block</t>
  </si>
  <si>
    <t xml:space="preserve">FDMN &amp; Host Home base gardening  </t>
  </si>
  <si>
    <t>Huge quantity of broken glass is stored in our MRF and there is no plan for future management. This is the challenge for our MRF.</t>
  </si>
  <si>
    <t>F4</t>
  </si>
  <si>
    <t>Market, pathway</t>
  </si>
  <si>
    <t>2916kg  residual waste sent to landfill at camp 20Ext on June.</t>
  </si>
  <si>
    <t>H-10, 11, 12, 13, 14, 22, 28, 31, 32, 34, 37, 38, 39, 40, 42, 43</t>
  </si>
  <si>
    <t>Camp-10, Block-B</t>
  </si>
  <si>
    <t xml:space="preserve">Beneficiaries </t>
  </si>
  <si>
    <t>Omni Prcessor at Camp-4 Ext.</t>
  </si>
  <si>
    <t>Camp cleaning campaign</t>
  </si>
  <si>
    <t>BGS manages the MRF facility jointly with World Vision</t>
  </si>
  <si>
    <t>Emon Ahmed</t>
  </si>
  <si>
    <t>emon.ahmed@brac.net</t>
  </si>
  <si>
    <t>A,B,C&amp; Hindu Para</t>
  </si>
  <si>
    <t>Compost distributed among camp communities &amp; different stakeholders</t>
  </si>
  <si>
    <t>Camp-4 ext</t>
  </si>
  <si>
    <t>Markets,Roads,Pathway,Comunal pits,Shared Bins,</t>
  </si>
  <si>
    <t>Mohiuddin Morshed</t>
  </si>
  <si>
    <t>mohiuddin.morshed@bac.net</t>
  </si>
  <si>
    <t>A,B,C,D,E,F</t>
  </si>
  <si>
    <t>Camp-4 ex</t>
  </si>
  <si>
    <t>Sajal Ahamed</t>
  </si>
  <si>
    <t>sajal.ahamed@brac.net</t>
  </si>
  <si>
    <t>E1</t>
  </si>
  <si>
    <t>A,B,C,D&amp;E</t>
  </si>
  <si>
    <t>Camp 4ex</t>
  </si>
  <si>
    <t>Pathway,Communal Bins,Communal Pits,</t>
  </si>
  <si>
    <t>Zonaidul Haque</t>
  </si>
  <si>
    <t>Zonaidul.haque@brac.net</t>
  </si>
  <si>
    <t>B6</t>
  </si>
  <si>
    <t>A,B,C,D,E</t>
  </si>
  <si>
    <t>Camp-4Ext &amp; 20 Ext Both</t>
  </si>
  <si>
    <t xml:space="preserve">Md wahid </t>
  </si>
  <si>
    <t>Wahidmd039@gmail.com</t>
  </si>
  <si>
    <t>D-14</t>
  </si>
  <si>
    <t>D, E, F, G</t>
  </si>
  <si>
    <t>Livelihood sector &amp; FDMN</t>
  </si>
  <si>
    <t xml:space="preserve">  Camp-4ext Omniprocessor</t>
  </si>
  <si>
    <t xml:space="preserve">Black spot, Road, Market, Drain, Facilities Surround, Share bin,C- Pit, Puddle Bin </t>
  </si>
  <si>
    <t>Khaledur Rahman</t>
  </si>
  <si>
    <t>khaladur.rahman@brac.net</t>
  </si>
  <si>
    <t>C-40</t>
  </si>
  <si>
    <t>Camp-3 ,Block -A ,B, C, D, E, F, G</t>
  </si>
  <si>
    <t>Livelihood sector, FDMN &amp; Host</t>
  </si>
  <si>
    <t>Camp-4EXT Omniprocessor</t>
  </si>
  <si>
    <t>-</t>
  </si>
  <si>
    <t xml:space="preserve">Market Place,Shops, connecting  Drain, </t>
  </si>
  <si>
    <t>Rakibul Hasan Rakib</t>
  </si>
  <si>
    <t>r.hasan@brac.net</t>
  </si>
  <si>
    <t>C-10</t>
  </si>
  <si>
    <t>Camp-2W (Block-A,B,C,D)</t>
  </si>
  <si>
    <t>Distributed to banefitiaries (Per Family 5Kg)</t>
  </si>
  <si>
    <t>Inorganic waste receieved from IRB-WASH &amp; Acted-DMI ( Drain)</t>
  </si>
  <si>
    <t>B-2</t>
  </si>
  <si>
    <t>Camp-25 (block-A2,B1,B4,B5)</t>
  </si>
  <si>
    <t>Distributed to banefitiaries (Per Family 5Kg) And Livelihood Sector</t>
  </si>
  <si>
    <t xml:space="preserve">Inorganic wastes from Save the Children </t>
  </si>
  <si>
    <t>Community level and CIC Office Gardening, as required of UNICEF</t>
  </si>
  <si>
    <t>Good Neighbors &amp; Concern World Wide office</t>
  </si>
  <si>
    <t>Handicap International,Good Neighbors,Aman etc</t>
  </si>
  <si>
    <t>in front of WFP Distibution Centre,APBN Office</t>
  </si>
  <si>
    <t>Mukti Cox's Bazar,Aman Hospital,Brac Hospital,APBN,
Tika office,PHD office etc</t>
  </si>
  <si>
    <t>Segregation of drainage waste</t>
  </si>
  <si>
    <t>Upgradation work is ongoing.</t>
  </si>
  <si>
    <t>sohel.rana@care.org</t>
  </si>
  <si>
    <t>Repairing and maintenance
 of Latrine and Bathing done by Recycled Plastic made materials.</t>
  </si>
  <si>
    <t>Polythine Transfer from Camp-15 &amp; 16 (04 Nos) MRF,Per Month Polytheline Recycaling -1280 Kg and Product -400 kg &amp; Produce different type of Ring Slab,Batten,Pillar etc.</t>
  </si>
  <si>
    <t>F-5</t>
  </si>
  <si>
    <t>Nearest Community</t>
  </si>
  <si>
    <t>Plastic bags transferred to the camp 4ext Omny Processor Plant</t>
  </si>
  <si>
    <t>Md. Jakir</t>
  </si>
  <si>
    <t>01827-585320</t>
  </si>
  <si>
    <t>prosad@dskbangladeh.org</t>
  </si>
  <si>
    <t>G-9</t>
  </si>
  <si>
    <t>Camp 12_ A &amp; B</t>
  </si>
  <si>
    <t xml:space="preserve">Markets, shops, CIC office, Schools, and other offices. </t>
  </si>
  <si>
    <t>H-2</t>
  </si>
  <si>
    <t>H-19</t>
  </si>
  <si>
    <t>Camp 12_ B &amp; C</t>
  </si>
  <si>
    <t xml:space="preserve">Markets, shops, CIC office, Learning center, Health facilities, and other offices. </t>
  </si>
  <si>
    <t xml:space="preserve">We are managing the household waste properly. We have a plan to test the quality of the compost. </t>
  </si>
  <si>
    <t>Md. Abdul Karim</t>
  </si>
  <si>
    <t>mdabdulkarim6464@gmail.com</t>
  </si>
  <si>
    <t>E03</t>
  </si>
  <si>
    <t>Camp 5, Block-A, B, D, E</t>
  </si>
  <si>
    <t>Compost used by Community</t>
  </si>
  <si>
    <t>Market, Office</t>
  </si>
  <si>
    <t>Dustha Swastha Kendra (DSK) is running a project named DSK-BRAC Pooled Fund in Camp No. 5 from 1st January 2024 with the funding of the donor agency BRAC. An MRF is being operated under the said project which was constructed through NGOF.</t>
  </si>
  <si>
    <t>abdul_karim@wvi.org</t>
  </si>
  <si>
    <t>Camp 8E, Block - A &amp; B</t>
  </si>
  <si>
    <t>Segregation</t>
  </si>
  <si>
    <t>Mohammed_Ibrahim@wvi.org</t>
  </si>
  <si>
    <t>Camp 8E, Block - E &amp; D</t>
  </si>
  <si>
    <t>01612-519294</t>
  </si>
  <si>
    <t>Atiqur_Rahman@wvi.org</t>
  </si>
  <si>
    <t>Distributed to Camp Community , Host Community &amp; Other's organization</t>
  </si>
  <si>
    <t>Produced Compost fertilizer is currently used for gardening by Rohingya Community people &amp; other actors</t>
  </si>
  <si>
    <t>Residual waste stored at exciting Landfill inside camp</t>
  </si>
  <si>
    <t>There are numerous markets in the camp, and the owners are frequently throwing waste into the primary drains and roads. As a result, a significant amount of organic and inorganic waste is being generated daily. It's very difficult to manage this waste with our existing facilities.</t>
  </si>
  <si>
    <t>S.M. Mustain Billah</t>
  </si>
  <si>
    <t>ngof.mustain@gmail.com</t>
  </si>
  <si>
    <t>Camp-26, Block: A,B,C,D</t>
  </si>
  <si>
    <t>1.To Beneficieries.
2.To Local Stakeholder.
3.To Cic.
(Gardening Purpose)</t>
  </si>
  <si>
    <t>Require facilities to manage slow degradable waste and drain waste.</t>
  </si>
  <si>
    <t>Camp-26, Block: I</t>
  </si>
  <si>
    <t>Omni Processor</t>
  </si>
  <si>
    <t>MD.Shahidul haque</t>
  </si>
  <si>
    <t>KTP RC- Block: A,B,C,D,E,F,G</t>
  </si>
  <si>
    <t>Distributed to benificiaries, 
Usage of compost for gardening and vegetables.</t>
  </si>
  <si>
    <t>Markets, Garbage, Surface Waste of Inside the Camps, Block Cleaning Campaing</t>
  </si>
  <si>
    <t>Md. Shahinur Rahman</t>
  </si>
  <si>
    <t>ngof.shahin@gmail.com</t>
  </si>
  <si>
    <t>F2</t>
  </si>
  <si>
    <t>Camp-04, Block-A,B,C,D,E,F,G</t>
  </si>
  <si>
    <t>H.H ,NGOF vegetable demonstration project and other organization</t>
  </si>
  <si>
    <t>Shelter O &amp; M waste, Camp cleaning campaign</t>
  </si>
  <si>
    <t>Md. Aktar Hossain</t>
  </si>
  <si>
    <t>mdakterhossain199092@gmail.com</t>
  </si>
  <si>
    <t>Camp: NYP RC, Block: B, C, D, E, P</t>
  </si>
  <si>
    <t xml:space="preserve">1.To Beneficieries.
2.To Local Stakeholder.
3.To Cic.
(Gardening Purpose)
4. Others NGO agencies </t>
  </si>
  <si>
    <t xml:space="preserve">Need a central landfill site for Teknaf.
</t>
  </si>
  <si>
    <t>Md. Ala Uddin</t>
  </si>
  <si>
    <t>md.alauddin117149@gmail.com</t>
  </si>
  <si>
    <t>Camp: NYP RC, Block: H &amp; I</t>
  </si>
  <si>
    <t>OPCA</t>
  </si>
  <si>
    <t>Farhad Hossain</t>
  </si>
  <si>
    <t>farhadhossainengr@gmail.com</t>
  </si>
  <si>
    <t>C-03</t>
  </si>
  <si>
    <t>B,C,D,E,F,I,H</t>
  </si>
  <si>
    <t>Rohingya beneficiary, Agriculture related organization, Host Community.</t>
  </si>
  <si>
    <t>Mosque, NGO Office, Shop.</t>
  </si>
  <si>
    <t>Camp 13 (B,C,D)</t>
  </si>
  <si>
    <t>Distributed to Camp Community , Institution &amp; Host Community.</t>
  </si>
  <si>
    <t>Markets, Shelter conostruction waste materials, cleaning operations.Camp Cleaning Campaing.</t>
  </si>
  <si>
    <t>Camp 13 (E)</t>
  </si>
  <si>
    <t>All stage of Camp-20Ext (S1, S2, S3, S4)</t>
  </si>
  <si>
    <t>Camp 26: F, G &amp; H block and sorrounding host</t>
  </si>
  <si>
    <t>Community through agriculture &amp; livelihood sector</t>
  </si>
  <si>
    <t>Tdh has plastic recycling plant, glass crusher  &amp; composting facilities inside of SWM facilities. Tdh received the glasses from other agencies and already more than 11000 kgs of sharp waste/glass received from different agencis</t>
  </si>
  <si>
    <t>Compost are distributing among the NGOs those who are working HH level gardening for nutrition, Rohinga people of camp 8W and DAE</t>
  </si>
  <si>
    <t>Rakib</t>
  </si>
  <si>
    <t>A-47</t>
  </si>
  <si>
    <t>Camp 08W, Block E &amp;F</t>
  </si>
  <si>
    <t>Compost is not used so far</t>
  </si>
  <si>
    <t>Camp-4ext</t>
  </si>
  <si>
    <t>VERC is collecting waste from Block E and F using 18 waste collection volunteer and deliver the waste to the DPHE plant. DPHE has 5 segragation volunteer in the plant.</t>
  </si>
  <si>
    <t>We brought residual waste for land fill at our own plant</t>
  </si>
  <si>
    <t>Dumping point and composting facilities only</t>
  </si>
  <si>
    <t>we started house to house waste collection from january 2024.</t>
  </si>
  <si>
    <t>shahidul@gmail.com</t>
  </si>
  <si>
    <t>Host Community</t>
  </si>
  <si>
    <t>Data collection of Solid Waste Management (SWM) facilities in Rohingya camps, by WASH Sector, July 2024</t>
  </si>
  <si>
    <t>Hemayan Chakma</t>
  </si>
  <si>
    <t xml:space="preserve">wash.officer02.cxb@grc-bangladesh.org </t>
  </si>
  <si>
    <t>Camp13, G block</t>
  </si>
  <si>
    <t>storage</t>
  </si>
  <si>
    <t xml:space="preserve">Market, LC </t>
  </si>
  <si>
    <t>Shahinur Alam Nayem</t>
  </si>
  <si>
    <t>mdshahinur.alam@bdrcs.org</t>
  </si>
  <si>
    <t>Block- A, B, F &amp; G</t>
  </si>
  <si>
    <t>Camp-15, Main Block- A, B, F &amp; G.</t>
  </si>
  <si>
    <t>5</t>
  </si>
  <si>
    <t>intervention area</t>
  </si>
  <si>
    <t>Market,LC Hospital service, Police camp etc.</t>
  </si>
  <si>
    <t>00</t>
  </si>
  <si>
    <t>Md. Anwar Pervez</t>
  </si>
  <si>
    <t>anwar.pervez@bdrcs.org</t>
  </si>
  <si>
    <t>Block-B</t>
  </si>
  <si>
    <t>21.1134.164</t>
  </si>
  <si>
    <t>92.824.682</t>
  </si>
  <si>
    <t>Camp-18, Block-B</t>
  </si>
  <si>
    <t>Storage</t>
  </si>
  <si>
    <t>Market, Hospital service, Police camp etc.</t>
  </si>
  <si>
    <t>21.118.780</t>
  </si>
  <si>
    <t>92.85.005</t>
  </si>
  <si>
    <t>21.1115.525</t>
  </si>
  <si>
    <t>92.853.690</t>
  </si>
  <si>
    <t>21.1112.858</t>
  </si>
  <si>
    <t>92.852.585</t>
  </si>
  <si>
    <t>Block-D</t>
  </si>
  <si>
    <t>21.114.809</t>
  </si>
  <si>
    <t>92.854.795</t>
  </si>
  <si>
    <t>Camp-18, Block-D</t>
  </si>
  <si>
    <t>21.1059.549</t>
  </si>
  <si>
    <t>92.844.850</t>
  </si>
  <si>
    <t>21.1059.591</t>
  </si>
  <si>
    <t>92.841.535</t>
  </si>
  <si>
    <t>21.1059.578</t>
  </si>
  <si>
    <t>92.842.541</t>
  </si>
  <si>
    <t>92.839.664</t>
  </si>
  <si>
    <t>21.114.954</t>
  </si>
  <si>
    <t>Block-E</t>
  </si>
  <si>
    <t>21.185.457</t>
  </si>
  <si>
    <t>92.145.561</t>
  </si>
  <si>
    <t>Camp-18, Block-E</t>
  </si>
  <si>
    <t>21.184.953</t>
  </si>
  <si>
    <t>92.146.123</t>
  </si>
  <si>
    <t>21.184.852</t>
  </si>
  <si>
    <t>92.147.703</t>
  </si>
  <si>
    <t>21.185.963</t>
  </si>
  <si>
    <t>92.144.325</t>
  </si>
  <si>
    <t>Md Bahar Uddin</t>
  </si>
  <si>
    <t>bahar.uddin@dskbangladesh.org</t>
  </si>
  <si>
    <t xml:space="preserve">Camp 22(A,B,C.D) </t>
  </si>
  <si>
    <t>DAE, NGO for homestate gardening and host community agricultural purposes.</t>
  </si>
  <si>
    <t>WFP food center, APBN office, CIC office, Hospital, School, etc.</t>
  </si>
  <si>
    <t>NRC</t>
  </si>
  <si>
    <t>Abdul karim</t>
  </si>
  <si>
    <t>karim.abdul@nrc.no</t>
  </si>
  <si>
    <t>B15</t>
  </si>
  <si>
    <t>Camp 19 (Block A and B)</t>
  </si>
  <si>
    <t>both box and barrel compoating</t>
  </si>
  <si>
    <t>to Community</t>
  </si>
  <si>
    <t>also transfer to camp4 Omni processor</t>
  </si>
  <si>
    <t>B12</t>
  </si>
  <si>
    <t>To community</t>
  </si>
  <si>
    <t>Jahed</t>
  </si>
  <si>
    <t>jahedul.islam@nrc.no</t>
  </si>
  <si>
    <t>C6</t>
  </si>
  <si>
    <t xml:space="preserve">Camp 19  (Block C) </t>
  </si>
  <si>
    <t>GREEN HiLL</t>
  </si>
  <si>
    <t xml:space="preserve"> Uttam Cristofar Rozario   </t>
  </si>
  <si>
    <t>christ.rozario2024@gmail.com,</t>
  </si>
  <si>
    <t>Camp-17: All blocks(A,B,C)</t>
  </si>
  <si>
    <t>666(60'x120')</t>
  </si>
  <si>
    <t>Barrel Composting</t>
  </si>
  <si>
    <t>Distributing to beneficiaries</t>
  </si>
  <si>
    <t>Total Population as per UNHCR Data June 2024</t>
  </si>
  <si>
    <t>Sum of Amount of recyclables sold (or given for free) to scrap dealers</t>
  </si>
  <si>
    <r>
      <t>We are managing the household waste properly. Last year we tested the quality of the compost from</t>
    </r>
    <r>
      <rPr>
        <b/>
        <sz val="13"/>
        <color theme="1"/>
        <rFont val="Calibri"/>
        <family val="2"/>
        <scheme val="minor"/>
      </rPr>
      <t xml:space="preserve"> Soil Resource Development Institute, Dhaka. </t>
    </r>
    <r>
      <rPr>
        <sz val="13"/>
        <color theme="1"/>
        <rFont val="Calibri"/>
        <family val="2"/>
        <scheme val="minor"/>
      </rPr>
      <t xml:space="preserve">The result is very good. Most of all the parameters meet the standards. </t>
    </r>
  </si>
  <si>
    <t>01812-369462</t>
  </si>
  <si>
    <t>Md. Mamun Hossan</t>
  </si>
  <si>
    <t>mamun.hossan@savethechildren.org</t>
  </si>
  <si>
    <t>B-03</t>
  </si>
  <si>
    <t>Camp-20, Block-B, Maji Section M-07,08,21,22,23,24,25</t>
  </si>
  <si>
    <t xml:space="preserve">We use for camp office gardening and distribute to HH for their gardening, distributed to SD for camp tree plantation etc.  </t>
  </si>
  <si>
    <t>Markets, Institutions etc.</t>
  </si>
  <si>
    <t>Md. Kamrul Ahsan</t>
  </si>
  <si>
    <t>mdkamrul.ahsan@savethechildren.org</t>
  </si>
  <si>
    <t>Camp-25, A3,B2,B3</t>
  </si>
  <si>
    <t xml:space="preserve">We use for camp office gardening and distribute to some of HH for their gardening, distributed to SD for camp tree plantation etc.  </t>
  </si>
  <si>
    <t>Md. Rasel Hossain</t>
  </si>
  <si>
    <t xml:space="preserve">rasel.hossain@savethechildren.org </t>
  </si>
  <si>
    <t>Camp 27 all sub blocks B 01 to B 13</t>
  </si>
  <si>
    <t xml:space="preserve">We use for camp office gardening and distribute to some of HH for their gardening.  </t>
  </si>
  <si>
    <t>Plastic Recycling Facility</t>
  </si>
  <si>
    <t>Jamtoli , Opposite Site of APBN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</si>
</sst>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0.0"/>
  </numFmts>
  <fonts count="31">
    <font>
      <sz val="11"/>
      <color theme="1"/>
      <name val="Calibri"/>
      <family val="2"/>
      <scheme val="minor"/>
    </font>
    <font>
      <b/>
      <sz val="11"/>
      <color theme="1"/>
      <name val="Calibri"/>
      <family val="2"/>
      <scheme val="minor"/>
    </font>
    <font>
      <sz val="12"/>
      <color theme="0"/>
      <name val="Calibri"/>
      <family val="2"/>
      <scheme val="minor"/>
    </font>
    <font>
      <sz val="12"/>
      <name val="Calibri"/>
      <family val="2"/>
      <scheme val="minor"/>
    </font>
    <font>
      <sz val="12"/>
      <color theme="1"/>
      <name val="Calibri"/>
      <family val="2"/>
      <scheme val="minor"/>
    </font>
    <font>
      <b/>
      <sz val="12"/>
      <color theme="1"/>
      <name val="Calibri"/>
      <family val="2"/>
      <scheme val="minor"/>
    </font>
    <font>
      <b/>
      <sz val="12"/>
      <color theme="0"/>
      <name val="Calibri"/>
      <family val="2"/>
      <scheme val="minor"/>
    </font>
    <font>
      <b/>
      <sz val="12"/>
      <name val="Calibri"/>
      <family val="2"/>
      <scheme val="minor"/>
    </font>
    <font>
      <sz val="8"/>
      <name val="Calibri"/>
      <family val="2"/>
      <scheme val="minor"/>
    </font>
    <font>
      <u/>
      <sz val="12"/>
      <name val="Calibri"/>
      <family val="2"/>
      <scheme val="minor"/>
    </font>
    <font>
      <b/>
      <sz val="18"/>
      <color theme="1"/>
      <name val="Calibri"/>
      <family val="2"/>
      <scheme val="minor"/>
    </font>
    <font>
      <sz val="10"/>
      <color rgb="FF000000"/>
      <name val="Calibri"/>
      <family val="2"/>
      <scheme val="minor"/>
    </font>
    <font>
      <u/>
      <sz val="11"/>
      <color theme="10"/>
      <name val="Calibri"/>
      <family val="2"/>
    </font>
    <font>
      <sz val="11"/>
      <name val="Calibri"/>
      <family val="2"/>
    </font>
    <font>
      <sz val="11"/>
      <name val="Calibri"/>
      <family val="2"/>
    </font>
    <font>
      <sz val="11"/>
      <color theme="1"/>
      <name val="Calibri"/>
      <family val="2"/>
      <scheme val="minor"/>
    </font>
    <font>
      <b/>
      <sz val="14"/>
      <color theme="1"/>
      <name val="Calibri"/>
      <family val="2"/>
      <scheme val="minor"/>
    </font>
    <font>
      <sz val="14"/>
      <color theme="1"/>
      <name val="Calibri"/>
      <family val="2"/>
      <scheme val="minor"/>
    </font>
    <font>
      <sz val="12"/>
      <color theme="1"/>
      <name val="Calibri"/>
      <charset val="134"/>
      <scheme val="minor"/>
    </font>
    <font>
      <b/>
      <sz val="9"/>
      <color indexed="81"/>
      <name val="Tahoma"/>
      <charset val="1"/>
    </font>
    <font>
      <sz val="9"/>
      <color indexed="81"/>
      <name val="Tahoma"/>
      <charset val="1"/>
    </font>
    <font>
      <sz val="12"/>
      <color theme="1"/>
      <name val="Calibri"/>
    </font>
    <font>
      <b/>
      <sz val="12"/>
      <color rgb="FFFF0000"/>
      <name val="Calibri"/>
      <family val="2"/>
      <scheme val="minor"/>
    </font>
    <font>
      <sz val="13"/>
      <color theme="1"/>
      <name val="Calibri"/>
      <family val="2"/>
      <scheme val="minor"/>
    </font>
    <font>
      <sz val="13"/>
      <color theme="1"/>
      <name val="Calibri"/>
      <family val="2"/>
    </font>
    <font>
      <b/>
      <sz val="13"/>
      <color theme="1"/>
      <name val="Calibri"/>
      <family val="2"/>
      <scheme val="minor"/>
    </font>
    <font>
      <b/>
      <sz val="13"/>
      <color theme="1"/>
      <name val="Calibri"/>
      <family val="2"/>
    </font>
    <font>
      <sz val="13"/>
      <color theme="1"/>
      <name val="Times New Roman"/>
      <family val="1"/>
    </font>
    <font>
      <sz val="13"/>
      <color theme="1"/>
      <name val="Calibri "/>
    </font>
    <font>
      <u/>
      <sz val="11"/>
      <color theme="10"/>
      <name val="Calibri"/>
      <family val="2"/>
      <scheme val="minor"/>
    </font>
    <font>
      <sz val="12"/>
      <color theme="1"/>
      <name val="Calibri"/>
      <family val="2"/>
    </font>
  </fonts>
  <fills count="16">
    <fill>
      <patternFill patternType="none"/>
    </fill>
    <fill>
      <patternFill patternType="gray125"/>
    </fill>
    <fill>
      <patternFill patternType="solid">
        <fgColor rgb="FF006B6B"/>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34A48F"/>
        <bgColor indexed="64"/>
      </patternFill>
    </fill>
    <fill>
      <patternFill patternType="solid">
        <fgColor theme="0"/>
        <bgColor theme="0"/>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11" fillId="0" borderId="0"/>
    <xf numFmtId="0" fontId="12" fillId="0" borderId="0" applyNumberFormat="0" applyFill="0" applyBorder="0" applyAlignment="0" applyProtection="0">
      <alignment vertical="top"/>
      <protection locked="0"/>
    </xf>
    <xf numFmtId="0" fontId="14" fillId="0" borderId="0">
      <protection locked="0"/>
    </xf>
    <xf numFmtId="9" fontId="15" fillId="0" borderId="0" applyFont="0" applyFill="0" applyBorder="0" applyAlignment="0" applyProtection="0"/>
    <xf numFmtId="0" fontId="13" fillId="0" borderId="0">
      <alignment vertical="center"/>
    </xf>
    <xf numFmtId="0" fontId="29" fillId="0" borderId="0" applyNumberFormat="0" applyFill="0" applyBorder="0" applyAlignment="0" applyProtection="0"/>
  </cellStyleXfs>
  <cellXfs count="117">
    <xf numFmtId="0" fontId="0" fillId="0" borderId="0" xfId="0"/>
    <xf numFmtId="0" fontId="0" fillId="0" borderId="0" xfId="0" applyAlignment="1">
      <alignment wrapText="1"/>
    </xf>
    <xf numFmtId="0" fontId="1" fillId="0" borderId="0" xfId="0" applyFont="1" applyAlignment="1">
      <alignment wrapText="1"/>
    </xf>
    <xf numFmtId="0" fontId="4" fillId="0" borderId="1" xfId="0" applyFont="1" applyBorder="1" applyAlignment="1">
      <alignment horizontal="left"/>
    </xf>
    <xf numFmtId="0" fontId="4" fillId="0" borderId="1" xfId="0" applyFont="1" applyBorder="1"/>
    <xf numFmtId="1" fontId="4" fillId="0" borderId="1" xfId="0" applyNumberFormat="1" applyFont="1" applyBorder="1" applyAlignment="1">
      <alignment horizontal="center" vertical="center"/>
    </xf>
    <xf numFmtId="0" fontId="0" fillId="0" borderId="0" xfId="0" applyAlignment="1">
      <alignment horizontal="left"/>
    </xf>
    <xf numFmtId="9" fontId="0" fillId="0" borderId="0" xfId="0" applyNumberFormat="1"/>
    <xf numFmtId="0" fontId="2" fillId="2" borderId="1" xfId="0" applyFont="1" applyFill="1" applyBorder="1" applyAlignment="1">
      <alignment vertical="center" wrapText="1"/>
    </xf>
    <xf numFmtId="0" fontId="3" fillId="3" borderId="1" xfId="0" applyFont="1" applyFill="1" applyBorder="1" applyAlignment="1">
      <alignment vertical="center" wrapText="1"/>
    </xf>
    <xf numFmtId="0" fontId="3" fillId="13" borderId="1" xfId="0" applyFont="1" applyFill="1" applyBorder="1" applyAlignment="1">
      <alignment vertical="center" wrapText="1"/>
    </xf>
    <xf numFmtId="0" fontId="3" fillId="11"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1" fontId="3" fillId="3" borderId="1" xfId="0" applyNumberFormat="1" applyFont="1" applyFill="1" applyBorder="1" applyAlignment="1">
      <alignment horizontal="left" vertical="center" wrapText="1"/>
    </xf>
    <xf numFmtId="9" fontId="0" fillId="0" borderId="0" xfId="4" applyFont="1"/>
    <xf numFmtId="0" fontId="16" fillId="3" borderId="1" xfId="0" applyFont="1" applyFill="1" applyBorder="1" applyAlignment="1">
      <alignment vertical="center" wrapText="1"/>
    </xf>
    <xf numFmtId="0" fontId="0" fillId="0" borderId="0" xfId="0" applyAlignment="1">
      <alignment vertical="center"/>
    </xf>
    <xf numFmtId="0" fontId="16" fillId="0" borderId="0" xfId="0" applyFont="1" applyAlignment="1">
      <alignment vertical="center" wrapText="1"/>
    </xf>
    <xf numFmtId="1" fontId="0" fillId="0" borderId="0" xfId="0" applyNumberFormat="1" applyAlignment="1">
      <alignment horizontal="center" vertical="center"/>
    </xf>
    <xf numFmtId="9" fontId="5" fillId="0" borderId="1" xfId="4" applyFont="1" applyBorder="1" applyAlignment="1">
      <alignment horizontal="center" vertical="center"/>
    </xf>
    <xf numFmtId="9" fontId="5" fillId="0" borderId="1" xfId="0" applyNumberFormat="1" applyFont="1" applyBorder="1" applyAlignment="1">
      <alignment horizontal="center" vertical="center"/>
    </xf>
    <xf numFmtId="1" fontId="0" fillId="0" borderId="0" xfId="0" applyNumberFormat="1"/>
    <xf numFmtId="9" fontId="4" fillId="0" borderId="1" xfId="4" applyFont="1" applyBorder="1" applyAlignment="1">
      <alignment horizontal="center" vertical="center"/>
    </xf>
    <xf numFmtId="1" fontId="5" fillId="0" borderId="1" xfId="0" applyNumberFormat="1" applyFont="1" applyBorder="1" applyAlignment="1">
      <alignment horizontal="center" vertical="center"/>
    </xf>
    <xf numFmtId="1" fontId="4" fillId="0" borderId="1" xfId="0" applyNumberFormat="1" applyFont="1" applyBorder="1"/>
    <xf numFmtId="1" fontId="4" fillId="0" borderId="0" xfId="0" applyNumberFormat="1" applyFont="1" applyAlignment="1">
      <alignment horizontal="center"/>
    </xf>
    <xf numFmtId="9" fontId="4" fillId="0" borderId="1" xfId="4" applyFont="1" applyFill="1" applyBorder="1" applyAlignment="1">
      <alignment horizontal="center" vertical="center"/>
    </xf>
    <xf numFmtId="0" fontId="0" fillId="0" borderId="0" xfId="0" pivotButton="1"/>
    <xf numFmtId="165" fontId="22" fillId="0" borderId="1" xfId="0" applyNumberFormat="1" applyFont="1" applyBorder="1" applyAlignment="1">
      <alignment horizontal="center" vertical="center"/>
    </xf>
    <xf numFmtId="0" fontId="23" fillId="0" borderId="1" xfId="0" quotePrefix="1" applyFont="1" applyBorder="1" applyAlignment="1">
      <alignment horizontal="left" vertical="center"/>
    </xf>
    <xf numFmtId="0" fontId="23"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1" xfId="0" quotePrefix="1" applyFont="1" applyBorder="1" applyAlignment="1">
      <alignment horizontal="left" vertical="center" wrapText="1"/>
    </xf>
    <xf numFmtId="0" fontId="24" fillId="0" borderId="1" xfId="0" quotePrefix="1" applyFont="1" applyBorder="1" applyAlignment="1">
      <alignment horizontal="left" vertical="center" wrapText="1"/>
    </xf>
    <xf numFmtId="164" fontId="23" fillId="0" borderId="1" xfId="0" applyNumberFormat="1" applyFont="1" applyBorder="1" applyAlignment="1">
      <alignment horizontal="left" vertical="center"/>
    </xf>
    <xf numFmtId="0" fontId="28" fillId="0" borderId="1" xfId="0" quotePrefix="1" applyFont="1" applyBorder="1" applyAlignment="1">
      <alignment horizontal="left" vertical="center" wrapText="1"/>
    </xf>
    <xf numFmtId="0" fontId="24" fillId="0" borderId="1" xfId="0" applyFont="1" applyBorder="1" applyAlignment="1">
      <alignment horizontal="left" vertical="center" wrapText="1"/>
    </xf>
    <xf numFmtId="0" fontId="4"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4" fillId="0" borderId="1" xfId="0" applyFont="1" applyBorder="1" applyAlignment="1">
      <alignment horizontal="left" vertical="center"/>
    </xf>
    <xf numFmtId="0" fontId="25" fillId="0" borderId="1" xfId="0" applyFont="1" applyBorder="1" applyAlignment="1">
      <alignment horizontal="left" vertical="center"/>
    </xf>
    <xf numFmtId="0" fontId="26" fillId="0" borderId="1" xfId="5" applyFont="1" applyBorder="1" applyAlignment="1">
      <alignment horizontal="left" vertical="center"/>
    </xf>
    <xf numFmtId="0" fontId="28" fillId="0" borderId="1" xfId="0" applyFont="1" applyBorder="1" applyAlignment="1">
      <alignment horizontal="left" vertical="center" wrapText="1"/>
    </xf>
    <xf numFmtId="0" fontId="4" fillId="0" borderId="0" xfId="0" applyFont="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left" wrapText="1"/>
    </xf>
    <xf numFmtId="0" fontId="4" fillId="0" borderId="1" xfId="0" applyFont="1" applyBorder="1" applyAlignment="1">
      <alignment vertical="center"/>
    </xf>
    <xf numFmtId="0" fontId="4" fillId="15" borderId="1" xfId="0" applyFont="1" applyFill="1" applyBorder="1" applyAlignment="1">
      <alignment horizontal="center"/>
    </xf>
    <xf numFmtId="0" fontId="4" fillId="0" borderId="2" xfId="0" applyFont="1" applyBorder="1" applyAlignment="1">
      <alignment wrapText="1"/>
    </xf>
    <xf numFmtId="0" fontId="4" fillId="0" borderId="0" xfId="0" applyFont="1" applyAlignment="1">
      <alignment horizontal="left"/>
    </xf>
    <xf numFmtId="0" fontId="4" fillId="0" borderId="1" xfId="0" applyFont="1" applyBorder="1" applyAlignment="1">
      <alignment wrapText="1"/>
    </xf>
    <xf numFmtId="0" fontId="6"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8" borderId="1" xfId="0" applyFont="1" applyFill="1" applyBorder="1" applyAlignment="1">
      <alignment vertical="center" wrapText="1"/>
    </xf>
    <xf numFmtId="0" fontId="7" fillId="10" borderId="1" xfId="0" applyFont="1" applyFill="1" applyBorder="1" applyAlignment="1">
      <alignment vertical="center" wrapText="1"/>
    </xf>
    <xf numFmtId="0" fontId="5" fillId="0" borderId="0" xfId="0" applyFont="1" applyAlignment="1">
      <alignment horizontal="left"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9" borderId="1" xfId="0" applyFont="1" applyFill="1" applyBorder="1" applyAlignment="1">
      <alignment vertical="center" wrapText="1"/>
    </xf>
    <xf numFmtId="0" fontId="3"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vertical="center" wrapText="1"/>
    </xf>
    <xf numFmtId="0" fontId="3" fillId="11"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wrapText="1"/>
    </xf>
    <xf numFmtId="0" fontId="18" fillId="0" borderId="0" xfId="0" applyFont="1" applyAlignment="1">
      <alignment horizontal="left"/>
    </xf>
    <xf numFmtId="0" fontId="4" fillId="0" borderId="0" xfId="0" applyFont="1" applyAlignment="1">
      <alignment horizontal="left" vertical="center"/>
    </xf>
    <xf numFmtId="0" fontId="4" fillId="12" borderId="0" xfId="0" applyFont="1" applyFill="1" applyAlignment="1">
      <alignment horizontal="left"/>
    </xf>
    <xf numFmtId="0" fontId="23" fillId="0" borderId="1" xfId="0" applyFont="1" applyBorder="1" applyAlignment="1" applyProtection="1">
      <alignment horizontal="left" vertical="center" wrapText="1"/>
      <protection locked="0"/>
    </xf>
    <xf numFmtId="0" fontId="4" fillId="0" borderId="0" xfId="0" applyFont="1" applyAlignment="1">
      <alignment horizontal="left" vertical="center" wrapText="1"/>
    </xf>
    <xf numFmtId="0" fontId="27" fillId="0" borderId="1" xfId="0" applyFont="1" applyBorder="1" applyAlignment="1">
      <alignment horizontal="left" vertical="center"/>
    </xf>
    <xf numFmtId="0" fontId="28" fillId="0" borderId="1" xfId="0" applyFont="1" applyBorder="1" applyAlignment="1" applyProtection="1">
      <alignment horizontal="left" vertical="center" wrapText="1"/>
      <protection locked="0"/>
    </xf>
    <xf numFmtId="0" fontId="23" fillId="11" borderId="1" xfId="0" applyFont="1" applyFill="1" applyBorder="1" applyAlignment="1">
      <alignment horizontal="left" vertical="center" wrapText="1"/>
    </xf>
    <xf numFmtId="0" fontId="23" fillId="11" borderId="1" xfId="0" applyFont="1" applyFill="1" applyBorder="1" applyAlignment="1">
      <alignment horizontal="left" vertical="center"/>
    </xf>
    <xf numFmtId="0" fontId="21" fillId="0" borderId="0" xfId="0" applyFont="1" applyAlignment="1">
      <alignment horizontal="left"/>
    </xf>
    <xf numFmtId="0" fontId="21" fillId="14" borderId="0" xfId="0" applyFont="1" applyFill="1" applyAlignment="1">
      <alignment horizontal="center" vertical="center"/>
    </xf>
    <xf numFmtId="0" fontId="29" fillId="0" borderId="1" xfId="6" applyNumberFormat="1" applyBorder="1" applyAlignment="1">
      <alignment horizontal="left"/>
    </xf>
    <xf numFmtId="0" fontId="4" fillId="0" borderId="1" xfId="0" applyFont="1" applyBorder="1" applyAlignment="1">
      <alignment horizontal="left" vertical="center"/>
    </xf>
    <xf numFmtId="0" fontId="30" fillId="0" borderId="0" xfId="0" applyFont="1" applyAlignment="1">
      <alignment horizontal="left"/>
    </xf>
    <xf numFmtId="0" fontId="30" fillId="0" borderId="5" xfId="0" applyFont="1" applyBorder="1" applyAlignment="1">
      <alignment horizontal="left"/>
    </xf>
    <xf numFmtId="0" fontId="29" fillId="0" borderId="1" xfId="6" applyNumberFormat="1" applyFill="1" applyBorder="1" applyAlignment="1">
      <alignment horizontal="left"/>
    </xf>
    <xf numFmtId="0" fontId="30" fillId="0" borderId="5" xfId="0" applyFont="1" applyBorder="1" applyAlignment="1">
      <alignment horizontal="left" vertical="center"/>
    </xf>
    <xf numFmtId="0" fontId="4" fillId="0" borderId="0" xfId="0" applyFont="1" applyAlignment="1">
      <alignment horizontal="center"/>
    </xf>
    <xf numFmtId="0" fontId="4" fillId="0" borderId="0" xfId="4" applyNumberFormat="1" applyFont="1" applyAlignment="1">
      <alignment horizontal="center"/>
    </xf>
    <xf numFmtId="0" fontId="4" fillId="0" borderId="0" xfId="4" applyNumberFormat="1" applyFont="1" applyAlignment="1"/>
    <xf numFmtId="0" fontId="4" fillId="0" borderId="0" xfId="0" applyFont="1"/>
    <xf numFmtId="0" fontId="4" fillId="0" borderId="0" xfId="0" applyFont="1" applyAlignment="1">
      <alignment vertical="center"/>
    </xf>
    <xf numFmtId="0" fontId="4" fillId="0" borderId="0" xfId="0" applyFont="1" applyAlignment="1">
      <alignment wrapText="1"/>
    </xf>
    <xf numFmtId="0" fontId="23" fillId="0" borderId="1" xfId="0" applyFont="1" applyBorder="1" applyAlignment="1">
      <alignment vertical="center"/>
    </xf>
    <xf numFmtId="0" fontId="23" fillId="0" borderId="5" xfId="0" applyFont="1" applyBorder="1" applyAlignment="1">
      <alignment horizontal="left" vertical="center"/>
    </xf>
    <xf numFmtId="164" fontId="23" fillId="0" borderId="1" xfId="0" applyNumberFormat="1" applyFont="1" applyBorder="1" applyAlignment="1">
      <alignment horizontal="left" vertical="center" wrapText="1"/>
    </xf>
    <xf numFmtId="164" fontId="23" fillId="0" borderId="1" xfId="0" quotePrefix="1" applyNumberFormat="1" applyFont="1" applyBorder="1" applyAlignment="1">
      <alignment horizontal="left" vertical="center"/>
    </xf>
    <xf numFmtId="164" fontId="23" fillId="0" borderId="1" xfId="5" applyNumberFormat="1" applyFont="1" applyBorder="1" applyAlignment="1">
      <alignment horizontal="left" vertical="center"/>
    </xf>
    <xf numFmtId="0" fontId="6" fillId="6" borderId="1" xfId="0" applyFont="1" applyFill="1" applyBorder="1" applyAlignment="1">
      <alignment horizontal="center" vertical="center" wrapText="1"/>
    </xf>
    <xf numFmtId="0" fontId="23" fillId="0" borderId="1"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7" fillId="9" borderId="1" xfId="0" applyFont="1" applyFill="1" applyBorder="1" applyAlignment="1">
      <alignment horizontal="left" vertical="center" wrapText="1"/>
    </xf>
    <xf numFmtId="0" fontId="6" fillId="4" borderId="1" xfId="0" applyFont="1" applyFill="1" applyBorder="1" applyAlignment="1">
      <alignment horizontal="left" vertical="center"/>
    </xf>
    <xf numFmtId="0" fontId="6" fillId="4" borderId="1" xfId="0"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cellXfs>
  <cellStyles count="7">
    <cellStyle name="Hyperlink" xfId="6" builtinId="8"/>
    <cellStyle name="Hyperlink 2" xfId="2" xr:uid="{00000000-0005-0000-0000-000001000000}"/>
    <cellStyle name="Normal" xfId="0" builtinId="0"/>
    <cellStyle name="Normal 2" xfId="1" xr:uid="{00000000-0005-0000-0000-000003000000}"/>
    <cellStyle name="Normal 2 2" xfId="3" xr:uid="{00000000-0005-0000-0000-000004000000}"/>
    <cellStyle name="Normal 4" xfId="5" xr:uid="{00000000-0005-0000-0000-000005000000}"/>
    <cellStyle name="Percent" xfId="4" builtinId="5"/>
  </cellStyles>
  <dxfs count="0"/>
  <tableStyles count="0" defaultTableStyle="TableStyleMedium2" defaultPivotStyle="PivotStyleLight16"/>
  <colors>
    <mruColors>
      <color rgb="FF34A48F"/>
      <color rgb="FF006B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mn-lt"/>
                <a:ea typeface="+mn-ea"/>
                <a:cs typeface="+mn-cs"/>
              </a:defRPr>
            </a:pPr>
            <a:r>
              <a:rPr lang="en-US" sz="1600" baseline="0" dirty="0"/>
              <a:t>Expected Waste Generation </a:t>
            </a:r>
          </a:p>
          <a:p>
            <a:pPr>
              <a:defRPr sz="1600"/>
            </a:pPr>
            <a:r>
              <a:rPr lang="en-US" sz="1600" baseline="0" dirty="0"/>
              <a:t>vs</a:t>
            </a:r>
          </a:p>
          <a:p>
            <a:pPr>
              <a:defRPr sz="1600"/>
            </a:pPr>
            <a:r>
              <a:rPr lang="en-US" sz="1600" b="1" i="0" u="none" strike="noStrike" baseline="0">
                <a:effectLst/>
              </a:rPr>
              <a:t>Waste collection</a:t>
            </a:r>
            <a:endParaRPr lang="en-US" sz="1600" dirty="0"/>
          </a:p>
        </c:rich>
      </c:tx>
      <c:layout>
        <c:manualLayout>
          <c:xMode val="edge"/>
          <c:yMode val="edge"/>
          <c:x val="0.19013723673381216"/>
          <c:y val="5.0925782037945393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913-4FB1-83AD-AA00CD280F2C}"/>
              </c:ext>
            </c:extLst>
          </c:dPt>
          <c:dPt>
            <c:idx val="1"/>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9913-4FB1-83AD-AA00CD280F2C}"/>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lt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Summary!$J$42:$K$42</c:f>
              <c:strCache>
                <c:ptCount val="2"/>
                <c:pt idx="0">
                  <c:v>% of total waste is not collected per month</c:v>
                </c:pt>
                <c:pt idx="1">
                  <c:v>% of total waste is collected per month</c:v>
                </c:pt>
              </c:strCache>
            </c:strRef>
          </c:cat>
          <c:val>
            <c:numRef>
              <c:f>Summary!$J$43:$K$43</c:f>
              <c:numCache>
                <c:formatCode>0%</c:formatCode>
                <c:ptCount val="2"/>
                <c:pt idx="0">
                  <c:v>0.2681473566151229</c:v>
                </c:pt>
                <c:pt idx="1">
                  <c:v>0.7318526433848771</c:v>
                </c:pt>
              </c:numCache>
            </c:numRef>
          </c:val>
          <c:extLst>
            <c:ext xmlns:c16="http://schemas.microsoft.com/office/drawing/2014/chart" uri="{C3380CC4-5D6E-409C-BE32-E72D297353CC}">
              <c16:uniqueId val="{00000004-9913-4FB1-83AD-AA00CD280F2C}"/>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165707851173382"/>
          <c:y val="0.42151740133838167"/>
          <c:w val="0.32550721784776904"/>
          <c:h val="0.30177165354330709"/>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1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no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 of different sources collected waste</a:t>
            </a:r>
            <a:endParaRPr lang="en-US">
              <a:effectLst/>
            </a:endParaRPr>
          </a:p>
        </c:rich>
      </c:tx>
      <c:layout>
        <c:manualLayout>
          <c:xMode val="edge"/>
          <c:yMode val="edge"/>
          <c:x val="0.10288188976377954"/>
          <c:y val="5.0925925925925923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2.7346439850504584E-2"/>
          <c:y val="0.16202111295733065"/>
          <c:w val="0.54108756901263277"/>
          <c:h val="0.79551955241721872"/>
        </c:manualLayout>
      </c:layout>
      <c:pieChart>
        <c:varyColors val="1"/>
        <c:ser>
          <c:idx val="0"/>
          <c:order val="0"/>
          <c:dPt>
            <c:idx val="0"/>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5F07-4C28-8769-8C79B734B089}"/>
              </c:ext>
            </c:extLst>
          </c:dPt>
          <c:dPt>
            <c:idx val="1"/>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5F07-4C28-8769-8C79B734B089}"/>
              </c:ext>
            </c:extLst>
          </c:dPt>
          <c:dPt>
            <c:idx val="2"/>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5F07-4C28-8769-8C79B734B08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Summary!$F$42:$H$42</c:f>
              <c:strCache>
                <c:ptCount val="3"/>
                <c:pt idx="0">
                  <c:v>% of total domestic waste is collected per month</c:v>
                </c:pt>
                <c:pt idx="1">
                  <c:v>% of total drainage waste is collected per month</c:v>
                </c:pt>
                <c:pt idx="2">
                  <c:v>% of total other source waste is collected per month</c:v>
                </c:pt>
              </c:strCache>
            </c:strRef>
          </c:cat>
          <c:val>
            <c:numRef>
              <c:f>Summary!$F$43:$H$43</c:f>
              <c:numCache>
                <c:formatCode>0%</c:formatCode>
                <c:ptCount val="3"/>
                <c:pt idx="0">
                  <c:v>0.49261570107945718</c:v>
                </c:pt>
                <c:pt idx="1">
                  <c:v>0.40157950614412141</c:v>
                </c:pt>
                <c:pt idx="2">
                  <c:v>0.10580479277642139</c:v>
                </c:pt>
              </c:numCache>
            </c:numRef>
          </c:val>
          <c:extLst>
            <c:ext xmlns:c16="http://schemas.microsoft.com/office/drawing/2014/chart" uri="{C3380CC4-5D6E-409C-BE32-E72D297353CC}">
              <c16:uniqueId val="{00000006-5F07-4C28-8769-8C79B734B089}"/>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58790442431262324"/>
          <c:y val="0.20628428545681168"/>
          <c:w val="0.39109229268405621"/>
          <c:h val="0.60734730192624231"/>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2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no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baseline="0">
                <a:effectLst/>
              </a:rPr>
              <a:t>Expected Waste Generation </a:t>
            </a:r>
          </a:p>
          <a:p>
            <a:pPr>
              <a:defRPr/>
            </a:pPr>
            <a:r>
              <a:rPr lang="en-US" sz="1800" b="1" i="0" baseline="0">
                <a:effectLst/>
              </a:rPr>
              <a:t>vs </a:t>
            </a:r>
          </a:p>
          <a:p>
            <a:pPr>
              <a:defRPr/>
            </a:pPr>
            <a:r>
              <a:rPr lang="en-US" sz="1800" b="1" i="0" baseline="0">
                <a:effectLst/>
              </a:rPr>
              <a:t>Waste collection</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92D050"/>
              </a:solidFill>
              <a:ln>
                <a:noFill/>
              </a:ln>
              <a:effectLst/>
            </c:spPr>
            <c:extLst>
              <c:ext xmlns:c16="http://schemas.microsoft.com/office/drawing/2014/chart" uri="{C3380CC4-5D6E-409C-BE32-E72D297353CC}">
                <c16:uniqueId val="{00000001-3516-4BDA-82E3-703601D73A63}"/>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Summary!$B$42:$C$42</c:f>
              <c:strCache>
                <c:ptCount val="2"/>
                <c:pt idx="0">
                  <c:v>Amount of total waste is collected per month 
(Unit-Ton)</c:v>
                </c:pt>
                <c:pt idx="1">
                  <c:v>Amount of total waste is generated per month (Unit-Ton)</c:v>
                </c:pt>
              </c:strCache>
            </c:strRef>
          </c:cat>
          <c:val>
            <c:numRef>
              <c:f>Summary!$B$43:$C$43</c:f>
              <c:numCache>
                <c:formatCode>0</c:formatCode>
                <c:ptCount val="2"/>
                <c:pt idx="0">
                  <c:v>2708.0204719625076</c:v>
                </c:pt>
                <c:pt idx="1">
                  <c:v>3700.2264000000005</c:v>
                </c:pt>
              </c:numCache>
            </c:numRef>
          </c:val>
          <c:extLst>
            <c:ext xmlns:c16="http://schemas.microsoft.com/office/drawing/2014/chart" uri="{C3380CC4-5D6E-409C-BE32-E72D297353CC}">
              <c16:uniqueId val="{00000002-3516-4BDA-82E3-703601D73A63}"/>
            </c:ext>
          </c:extLst>
        </c:ser>
        <c:dLbls>
          <c:showLegendKey val="0"/>
          <c:showVal val="1"/>
          <c:showCatName val="0"/>
          <c:showSerName val="0"/>
          <c:showPercent val="0"/>
          <c:showBubbleSize val="0"/>
        </c:dLbls>
        <c:gapWidth val="150"/>
        <c:overlap val="-25"/>
        <c:axId val="388713424"/>
        <c:axId val="388711856"/>
      </c:barChart>
      <c:catAx>
        <c:axId val="388713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0"/>
          <a:lstStyle/>
          <a:p>
            <a:pPr>
              <a:defRPr sz="1100" b="0" i="0" u="none" strike="noStrike" kern="1200" baseline="0">
                <a:ln>
                  <a:noFill/>
                </a:ln>
                <a:solidFill>
                  <a:schemeClr val="tx1">
                    <a:lumMod val="65000"/>
                    <a:lumOff val="35000"/>
                  </a:schemeClr>
                </a:solidFill>
                <a:latin typeface="+mn-lt"/>
                <a:ea typeface="+mn-ea"/>
                <a:cs typeface="+mn-cs"/>
              </a:defRPr>
            </a:pPr>
            <a:endParaRPr lang="en-US"/>
          </a:p>
        </c:txPr>
        <c:crossAx val="388711856"/>
        <c:crosses val="autoZero"/>
        <c:auto val="1"/>
        <c:lblAlgn val="ctr"/>
        <c:lblOffset val="100"/>
        <c:noMultiLvlLbl val="0"/>
      </c:catAx>
      <c:valAx>
        <c:axId val="388711856"/>
        <c:scaling>
          <c:orientation val="minMax"/>
        </c:scaling>
        <c:delete val="1"/>
        <c:axPos val="b"/>
        <c:numFmt formatCode="0" sourceLinked="1"/>
        <c:majorTickMark val="none"/>
        <c:minorTickMark val="none"/>
        <c:tickLblPos val="nextTo"/>
        <c:crossAx val="3887134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583506</xdr:colOff>
      <xdr:row>45</xdr:row>
      <xdr:rowOff>83243</xdr:rowOff>
    </xdr:from>
    <xdr:to>
      <xdr:col>10</xdr:col>
      <xdr:colOff>696630</xdr:colOff>
      <xdr:row>62</xdr:row>
      <xdr:rowOff>126617</xdr:rowOff>
    </xdr:to>
    <xdr:graphicFrame macro="">
      <xdr:nvGraphicFramePr>
        <xdr:cNvPr id="2" name="Chart 1">
          <a:extLst>
            <a:ext uri="{FF2B5EF4-FFF2-40B4-BE49-F238E27FC236}">
              <a16:creationId xmlns:a16="http://schemas.microsoft.com/office/drawing/2014/main" id="{92EF106E-5D8F-4995-BF03-892A86C3B3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634334</xdr:colOff>
      <xdr:row>45</xdr:row>
      <xdr:rowOff>77161</xdr:rowOff>
    </xdr:from>
    <xdr:to>
      <xdr:col>16</xdr:col>
      <xdr:colOff>42423</xdr:colOff>
      <xdr:row>62</xdr:row>
      <xdr:rowOff>128868</xdr:rowOff>
    </xdr:to>
    <xdr:graphicFrame macro="">
      <xdr:nvGraphicFramePr>
        <xdr:cNvPr id="3" name="Chart 2">
          <a:extLst>
            <a:ext uri="{FF2B5EF4-FFF2-40B4-BE49-F238E27FC236}">
              <a16:creationId xmlns:a16="http://schemas.microsoft.com/office/drawing/2014/main" id="{31D3FC30-AA7B-4D1D-BEFF-DBB500E1F5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830037</xdr:colOff>
      <xdr:row>45</xdr:row>
      <xdr:rowOff>70756</xdr:rowOff>
    </xdr:from>
    <xdr:to>
      <xdr:col>5</xdr:col>
      <xdr:colOff>952500</xdr:colOff>
      <xdr:row>61</xdr:row>
      <xdr:rowOff>68035</xdr:rowOff>
    </xdr:to>
    <xdr:graphicFrame macro="">
      <xdr:nvGraphicFramePr>
        <xdr:cNvPr id="4" name="Chart 3">
          <a:extLst>
            <a:ext uri="{FF2B5EF4-FFF2-40B4-BE49-F238E27FC236}">
              <a16:creationId xmlns:a16="http://schemas.microsoft.com/office/drawing/2014/main" id="{4D836EB0-AE22-4028-88D3-3E032BB098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MP-WASH-JAFAR\AppData\Local\Microsoft\Windows\INetCache\Content.Outlook\GXUH8LOW\30012023_2nd%20Round%202022_MRF%20Data%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
      <sheetName val="Summary"/>
      <sheetName val="MRF Data Dec 2022_RAW Data"/>
      <sheetName val="MRF Data Dec 2022"/>
      <sheetName val="MRF Location"/>
    </sheetNames>
    <sheetDataSet>
      <sheetData sheetId="0"/>
      <sheetData sheetId="1" refreshError="1"/>
      <sheetData sheetId="2" refreshError="1"/>
      <sheetData sheetId="3" refreshError="1"/>
      <sheetData sheetId="4"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5540.527327083335" createdVersion="8" refreshedVersion="8" minRefreshableVersion="3" recordCount="108" xr:uid="{00000000-000A-0000-FFFF-FFFF01000000}">
  <cacheSource type="worksheet">
    <worksheetSource ref="A4:AS105" sheet="MRF Data July 2024"/>
  </cacheSource>
  <cacheFields count="45">
    <cacheField name="Date" numFmtId="0">
      <sharedItems containsSemiMixedTypes="0" containsNonDate="0" containsDate="1" containsString="0" minDate="2024-06-03T00:00:00" maxDate="2024-07-17T00:00:00"/>
    </cacheField>
    <cacheField name="Organization Name" numFmtId="0">
      <sharedItems/>
    </cacheField>
    <cacheField name="Type of SWM Facility" numFmtId="0">
      <sharedItems/>
    </cacheField>
    <cacheField name="Is the facility currently operational? (Y/N)" numFmtId="0">
      <sharedItems/>
    </cacheField>
    <cacheField name="Number of volunteers / CFWs working on waste collection/segregation and the running of the facility" numFmtId="0">
      <sharedItems containsString="0" containsBlank="1" containsNumber="1" containsInteger="1" minValue="4" maxValue="48"/>
    </cacheField>
    <cacheField name="Area / footprint (m2)" numFmtId="0">
      <sharedItems containsString="0" containsBlank="1" containsNumber="1" containsInteger="1" minValue="17" maxValue="9210"/>
    </cacheField>
    <cacheField name="Focal person of the facility: Name" numFmtId="0">
      <sharedItems/>
    </cacheField>
    <cacheField name="Phone" numFmtId="0">
      <sharedItems containsMixedTypes="1" containsNumber="1" containsInteger="1" minValue="1644211459" maxValue="1876000600"/>
    </cacheField>
    <cacheField name="Email" numFmtId="0">
      <sharedItems containsBlank="1"/>
    </cacheField>
    <cacheField name="Camp Name" numFmtId="0">
      <sharedItems count="34">
        <s v="Camp 11"/>
        <s v="Camp 12"/>
        <s v="Camp 24"/>
        <s v="Camp 27"/>
        <s v="Camp 01W"/>
        <s v="Camp 10"/>
        <s v="Camp 01E"/>
        <s v="Camp 02E"/>
        <s v="Camp 21"/>
        <s v="Camp 03"/>
        <s v="Camp 14"/>
        <s v="Camp 02W"/>
        <s v="Camp 25"/>
        <s v="Host Community"/>
        <s v="Camp 15"/>
        <s v="Camp 16"/>
        <s v="Camp 13"/>
        <s v="Camp 04 Ext"/>
        <s v="Camp 17"/>
        <s v="Camp 20"/>
        <s v="Camp 20 Ext"/>
        <s v="Camp 08W"/>
        <s v="Camp 18"/>
        <s v="Camp 05"/>
        <s v="Camp 08E"/>
        <s v="Camp 06"/>
        <s v="Camp 07"/>
        <s v="Camp 09"/>
        <s v="Camp 26"/>
        <s v="Camp KRC"/>
        <s v="Camp 04"/>
        <s v="Camp NRC"/>
        <s v="Camp 22"/>
        <s v="Camp 19"/>
      </sharedItems>
    </cacheField>
    <cacheField name="Block Name" numFmtId="0">
      <sharedItems containsBlank="1"/>
    </cacheField>
    <cacheField name="Sub-Block Name" numFmtId="0">
      <sharedItems containsBlank="1"/>
    </cacheField>
    <cacheField name="Latitude_x000a_(Decimal Degrees)" numFmtId="0">
      <sharedItems containsMixedTypes="1" containsNumber="1" minValue="20.94003" maxValue="92.139201999999997"/>
    </cacheField>
    <cacheField name="Longitude _x000a_(Decimal Degrees)" numFmtId="0">
      <sharedItems containsMixedTypes="1" containsNumber="1" minValue="21.191718000000002" maxValue="92.262540000000001"/>
    </cacheField>
    <cacheField name="Coverage of MRF_x000a_(where is waste received from?)_x000a_Camp and block names" numFmtId="0">
      <sharedItems/>
    </cacheField>
    <cacheField name="# of HHs currently under coverage by MRF" numFmtId="0">
      <sharedItems containsSemiMixedTypes="0" containsString="0" containsNumber="1" containsInteger="1" minValue="78" maxValue="17032"/>
    </cacheField>
    <cacheField name="# of people currently under coverage by MRF" numFmtId="0">
      <sharedItems containsSemiMixedTypes="0" containsString="0" containsNumber="1" minValue="383" maxValue="85432"/>
    </cacheField>
    <cacheField name="Maximum capacity of MRF:_x000a_# of HHs" numFmtId="0">
      <sharedItems containsSemiMixedTypes="0" containsString="0" containsNumber="1" minValue="76" maxValue="17032"/>
    </cacheField>
    <cacheField name="Maximum capacity of MRF:_x000a_# of people" numFmtId="0">
      <sharedItems containsSemiMixedTypes="0" containsString="0" containsNumber="1" minValue="380" maxValue="85432"/>
    </cacheField>
    <cacheField name="Emergency land: Is there a surrounding space to temporarily store debris waste during emergency events? (Y/N)" numFmtId="0">
      <sharedItems/>
    </cacheField>
    <cacheField name="How large is this area? (m2)" numFmtId="0">
      <sharedItems containsBlank="1" containsMixedTypes="1" containsNumber="1" minValue="10" maxValue="52193.4"/>
    </cacheField>
    <cacheField name="Is the waste collected from HHs (door-to-door) or from communal waste points?" numFmtId="0">
      <sharedItems/>
    </cacheField>
    <cacheField name="How many days per week is the waste collected?" numFmtId="0">
      <sharedItems containsBlank="1" containsMixedTypes="1" containsNumber="1" containsInteger="1" minValue="5" maxValue="7"/>
    </cacheField>
    <cacheField name="Is the waste segregated at source (organics / inorganics)? (Y/N)" numFmtId="0">
      <sharedItems containsBlank="1"/>
    </cacheField>
    <cacheField name="Type of composting method" numFmtId="0">
      <sharedItems/>
    </cacheField>
    <cacheField name="If combined methods, Please specify" numFmtId="0">
      <sharedItems containsBlank="1"/>
    </cacheField>
    <cacheField name="Usage of compost:_x000a_where does the compost go?" numFmtId="0">
      <sharedItems containsBlank="1"/>
    </cacheField>
    <cacheField name="How much compost you have distributed (kg/month)" numFmtId="0">
      <sharedItems containsBlank="1" containsMixedTypes="1" containsNumber="1" minValue="0" maxValue="6000"/>
    </cacheField>
    <cacheField name="Currently Stored amount of leftover compost (kg)" numFmtId="0">
      <sharedItems containsString="0" containsBlank="1" containsNumber="1" minValue="0" maxValue="44000"/>
    </cacheField>
    <cacheField name="Scrap dealers are engaged and collecting recyclables regularly. (Yes or NO)" numFmtId="0">
      <sharedItems containsBlank="1"/>
    </cacheField>
    <cacheField name="Is the residual waste brought to landfill at camp 20Ext.? (Y/N)" numFmtId="0">
      <sharedItems containsBlank="1"/>
    </cacheField>
    <cacheField name="If No, where does the residual waste go?" numFmtId="0">
      <sharedItems containsBlank="1"/>
    </cacheField>
    <cacheField name="How much residual waste do you have stored, approximately (kg/month)? " numFmtId="0">
      <sharedItems containsBlank="1" containsMixedTypes="1" containsNumber="1" minValue="0" maxValue="36000"/>
    </cacheField>
    <cacheField name="Amount of domestic waste collected (kg/month)" numFmtId="0">
      <sharedItems containsSemiMixedTypes="0" containsString="0" containsNumber="1" minValue="0" maxValue="56000"/>
    </cacheField>
    <cacheField name="Amount of drainage waste collected (kg/month)" numFmtId="0">
      <sharedItems containsMixedTypes="1" containsNumber="1" minValue="0" maxValue="290630.24464631802"/>
    </cacheField>
    <cacheField name="Amount of  other source waste collected (kg/month)" numFmtId="0">
      <sharedItems containsString="0" containsBlank="1" containsNumber="1" minValue="0" maxValue="42207"/>
    </cacheField>
    <cacheField name="Amount of organic waste collected_x000a_(kg/month)" numFmtId="0">
      <sharedItems containsString="0" containsBlank="1" containsNumber="1" minValue="74" maxValue="43636"/>
    </cacheField>
    <cacheField name="Amount of recyclable waste collected_x000a_(kg/month)" numFmtId="0">
      <sharedItems containsString="0" containsBlank="1" containsNumber="1" minValue="0" maxValue="22893"/>
    </cacheField>
    <cacheField name="Amount of residual waste collected_x000a_(kg/month)" numFmtId="0">
      <sharedItems containsString="0" containsBlank="1" containsNumber="1" minValue="24" maxValue="48950"/>
    </cacheField>
    <cacheField name="Specify the name of &quot;other sources&quot; (like: Markets, cleaning operations, other sector activities, etc.)" numFmtId="0">
      <sharedItems containsBlank="1" containsMixedTypes="1" containsNumber="1" containsInteger="1" minValue="0" maxValue="3900"/>
    </cacheField>
    <cacheField name="Amount of compost produced per month_x000a_(kg/month)" numFmtId="0">
      <sharedItems containsString="0" containsBlank="1" containsNumber="1" minValue="0" maxValue="18000"/>
    </cacheField>
    <cacheField name="Has the compost quality been tested" numFmtId="0">
      <sharedItems/>
    </cacheField>
    <cacheField name="Amount of recyclables sold (or given for free) to scrap dealers_x000a_(kg/month)" numFmtId="0">
      <sharedItems containsBlank="1" containsMixedTypes="1" containsNumber="1" minValue="0" maxValue="5000"/>
    </cacheField>
    <cacheField name="Amount of plastic bags transferred to the camp recycling units plants (kg/month)" numFmtId="0">
      <sharedItems containsBlank="1" containsMixedTypes="1" containsNumber="1" minValue="0" maxValue="5550"/>
    </cacheField>
    <cacheField name="Final comment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8">
  <r>
    <d v="2024-06-11T00:00:00"/>
    <s v="ACF"/>
    <s v="Composting facility (only organics)"/>
    <s v="Yes"/>
    <n v="17"/>
    <n v="131"/>
    <s v="Harun-Ur-Rashid"/>
    <n v="1812369462"/>
    <s v="washfsmspo-em@bd-actionagainsthunger.org"/>
    <x v="0"/>
    <s v="D"/>
    <s v="D-5"/>
    <n v="21.185782970000002"/>
    <n v="92.157150250000001"/>
    <s v="Camp-11: block B,D"/>
    <n v="2100"/>
    <n v="10561"/>
    <n v="1250"/>
    <n v="6250"/>
    <s v="No"/>
    <m/>
    <s v="Household collection"/>
    <n v="7"/>
    <s v="Yes"/>
    <s v="Barrel composting"/>
    <s v="N/A"/>
    <s v="Rohingya and Host community for homestead gardening/ Vegetation"/>
    <n v="402"/>
    <n v="92"/>
    <s v="No"/>
    <s v="No"/>
    <s v="Dumped at different places in the block."/>
    <n v="2680"/>
    <n v="16258"/>
    <n v="6900"/>
    <n v="1820"/>
    <n v="13737"/>
    <n v="6"/>
    <n v="940"/>
    <s v="Market, mobile shop, surroundings, street food shop."/>
    <n v="417"/>
    <s v="Yes"/>
    <n v="6"/>
    <s v="No"/>
    <m/>
  </r>
  <r>
    <d v="2024-06-11T00:00:00"/>
    <s v="ACF"/>
    <s v="Composting facility (only organics)"/>
    <s v="Yes"/>
    <n v="17"/>
    <n v="179"/>
    <s v="Harun-Ur-Rashid"/>
    <n v="1812369462"/>
    <s v="washfsmspo-em@bd-actionagainsthunger.org"/>
    <x v="0"/>
    <s v="E"/>
    <s v="E-3"/>
    <n v="21.182828000000001"/>
    <n v="92.155303000000004"/>
    <s v="Camp-11: block A,E"/>
    <n v="2121"/>
    <n v="10915"/>
    <n v="2500"/>
    <n v="12200"/>
    <s v="No"/>
    <m/>
    <s v="Household collection"/>
    <n v="7"/>
    <s v="Yes"/>
    <s v="Barrel composting"/>
    <s v="N/A"/>
    <s v="Rohingya and Host community for homestead gardening/ Vegetation"/>
    <n v="647"/>
    <n v="203"/>
    <s v="No"/>
    <s v="No"/>
    <s v="Dumped at different places in the block."/>
    <n v="4740"/>
    <n v="22345"/>
    <n v="9860"/>
    <n v="2940"/>
    <n v="15608"/>
    <n v="5"/>
    <n v="2030"/>
    <s v="Market, mobile shop, surroundings, street food shop."/>
    <n v="633"/>
    <s v="Yes"/>
    <n v="5"/>
    <s v="No"/>
    <m/>
  </r>
  <r>
    <d v="2024-06-11T00:00:00"/>
    <s v="ACF"/>
    <s v="Composting facility (only organics)"/>
    <s v="Yes"/>
    <n v="10"/>
    <n v="59"/>
    <s v="Harun-Ur-Rashid"/>
    <n v="1812369462"/>
    <s v="washfsmspo-em@bd-actionagainsthunger.org"/>
    <x v="0"/>
    <s v="F"/>
    <s v="E-12"/>
    <s v="21. 182991"/>
    <s v="92. 153829"/>
    <s v="Camp-11: block F"/>
    <n v="916"/>
    <n v="4787"/>
    <n v="1250"/>
    <n v="6250"/>
    <s v="No"/>
    <m/>
    <s v="Household collection"/>
    <n v="7"/>
    <s v="Yes"/>
    <s v="Barrel composting"/>
    <s v="N/A"/>
    <s v="Rohingya and Host community for homestead gardening/ Vegetation"/>
    <n v="229"/>
    <n v="160"/>
    <s v="No"/>
    <s v="No"/>
    <s v="Dumped at different places in the block."/>
    <n v="6530"/>
    <n v="10297"/>
    <n v="4250"/>
    <n v="1630"/>
    <n v="8155"/>
    <n v="3"/>
    <n v="1850"/>
    <s v="Market, mobile shop, surroundings, street food shop."/>
    <n v="256"/>
    <s v="No"/>
    <n v="3"/>
    <s v="No"/>
    <m/>
  </r>
  <r>
    <d v="2024-06-11T00:00:00"/>
    <s v="ACF"/>
    <s v="Composting facility (only organics)"/>
    <s v="Yes"/>
    <n v="10"/>
    <n v="115"/>
    <s v="Harun-Ur-Rashid"/>
    <n v="1812369462"/>
    <s v="washfsmspo-em@bd-actionagainsthunger.org"/>
    <x v="0"/>
    <s v="C"/>
    <s v="C-15"/>
    <n v="21.179202"/>
    <n v="92.156767000000002"/>
    <s v="Camp-11: block C"/>
    <n v="1307"/>
    <n v="6595"/>
    <n v="2031"/>
    <n v="10034"/>
    <s v="No"/>
    <m/>
    <s v="Household collection"/>
    <n v="7"/>
    <s v="Yes"/>
    <s v="Barrel composting"/>
    <s v="N/A"/>
    <s v="Rohingya and Host community for homestead gardening/ Vegetation"/>
    <n v="344"/>
    <n v="246"/>
    <s v="No"/>
    <s v="No"/>
    <s v="Dumped at different places in the block."/>
    <n v="1570"/>
    <n v="12266"/>
    <n v="8390"/>
    <n v="2820"/>
    <n v="11438"/>
    <n v="8"/>
    <n v="1380"/>
    <s v="Market, mobile shop, surroundings, street food shop."/>
    <n v="344"/>
    <s v="No"/>
    <n v="8"/>
    <s v="No"/>
    <m/>
  </r>
  <r>
    <d v="2024-06-08T00:00:00"/>
    <s v="AAB"/>
    <s v="Material Recovery Facility (MRF)"/>
    <s v="Yes"/>
    <n v="10"/>
    <n v="285"/>
    <s v="S M Riad Shariar Shadhin"/>
    <s v="01823026412"/>
    <s v="riad.shadhin@actionaid.org"/>
    <x v="1"/>
    <s v="D"/>
    <s v="D3"/>
    <n v="21.184640000000002"/>
    <n v="92.149585000000002"/>
    <s v="Camp: 12, Block: D (D1, D2, D3, D4, D5)"/>
    <n v="970"/>
    <n v="4800"/>
    <n v="1000"/>
    <n v="5000"/>
    <s v="No"/>
    <m/>
    <s v="Communal collection"/>
    <n v="6"/>
    <s v="Yes"/>
    <s v="Barrel composting"/>
    <s v="N/A"/>
    <s v="Distributed to the community"/>
    <n v="110"/>
    <n v="430"/>
    <s v="No"/>
    <s v="Yes"/>
    <s v="N/A"/>
    <n v="500"/>
    <n v="4540"/>
    <n v="0"/>
    <n v="260"/>
    <n v="3825"/>
    <n v="0"/>
    <n v="385"/>
    <s v="Shops, Learning Centers, Offices etc."/>
    <n v="182"/>
    <s v="No"/>
    <n v="0"/>
    <n v="0"/>
    <m/>
  </r>
  <r>
    <d v="2024-06-08T00:00:00"/>
    <s v="AAB"/>
    <s v="Segregation site for drainage waste"/>
    <s v="Yes"/>
    <n v="8"/>
    <n v="60"/>
    <s v="S M Riad Shariar Shadhin"/>
    <s v="01823026412"/>
    <s v="riad.shadhin@actionaid.org"/>
    <x v="1"/>
    <s v="D"/>
    <s v="D4"/>
    <n v="21.183692000000001"/>
    <n v="92.149191999999999"/>
    <s v="Camp: 12, Block: D (D1, D2, D3, D4, D5)"/>
    <n v="970"/>
    <n v="4800"/>
    <n v="1000"/>
    <n v="5000"/>
    <s v="No"/>
    <m/>
    <s v="Communal collection"/>
    <n v="6"/>
    <s v="No"/>
    <s v="Barrel composting"/>
    <m/>
    <m/>
    <m/>
    <m/>
    <s v="No"/>
    <s v="No"/>
    <s v="Omni Processor at Camp 4Extn."/>
    <m/>
    <n v="0"/>
    <n v="4200"/>
    <n v="0"/>
    <n v="630"/>
    <n v="0"/>
    <n v="420"/>
    <m/>
    <m/>
    <s v="No"/>
    <m/>
    <m/>
    <s v="Organic waste is dumped in low land with silt."/>
  </r>
  <r>
    <d v="2024-06-07T00:00:00"/>
    <s v="ANANDO"/>
    <s v="Material Recovery Facility (MRF)"/>
    <s v="Yes"/>
    <n v="25"/>
    <n v="480"/>
    <s v="Chuton Dautta"/>
    <s v="01821740707"/>
    <s v="chuton.washanando@gmail.com"/>
    <x v="2"/>
    <s v="D"/>
    <s v="D-4"/>
    <n v="20.9722477"/>
    <n v="92.243384230999894"/>
    <s v="Camp-24 (Block-A,B,C) &amp;         Camp-25 (Sub Block-A4,A5,B6,B7)"/>
    <n v="3586"/>
    <n v="15359"/>
    <n v="4500"/>
    <n v="21000"/>
    <s v="Yes"/>
    <n v="35"/>
    <s v="Both "/>
    <n v="6"/>
    <s v="Yes"/>
    <s v="Combination of above types (Please specify in next column)"/>
    <s v="Box and Barrel Composting "/>
    <s v="Compost use to Home base gardening in  Host and FDMN Community."/>
    <s v="300-400"/>
    <n v="1400"/>
    <s v="Yes"/>
    <s v="Yes"/>
    <s v="N/A"/>
    <n v="285"/>
    <n v="7938"/>
    <n v="74000"/>
    <n v="62"/>
    <n v="7368"/>
    <n v="234"/>
    <n v="336"/>
    <n v="338"/>
    <n v="500"/>
    <s v="Yes"/>
    <n v="100"/>
    <n v="260"/>
    <s v="A minimum quantity of broken glass is stored in our MRF and there is no plan for future management. This is the challenge for our MRF."/>
  </r>
  <r>
    <d v="2024-06-07T00:00:00"/>
    <s v="ANANDO"/>
    <s v="Material Recovery Facility (MRF)"/>
    <s v="Yes"/>
    <n v="15"/>
    <n v="600"/>
    <s v="Chuton Dautta"/>
    <s v="01821740707"/>
    <s v="chuton.washanando@gmail.com"/>
    <x v="2"/>
    <s v="E"/>
    <s v="E-5"/>
    <n v="20.968579999999999"/>
    <n v="92.245469999999997"/>
    <s v="Camp-24 (Block-D,E)"/>
    <n v="2126"/>
    <n v="11762"/>
    <n v="3000"/>
    <n v="15500"/>
    <s v="Yes"/>
    <n v="65"/>
    <s v="Both "/>
    <n v="6"/>
    <s v="Yes"/>
    <s v="Box composting"/>
    <s v="N/A"/>
    <s v="Compost use to Home base gardening in  Host and FDMN Community."/>
    <s v="80-100"/>
    <n v="120"/>
    <s v="Yes"/>
    <s v="Yes"/>
    <s v="N/A"/>
    <n v="233"/>
    <n v="6736"/>
    <n v="50000"/>
    <m/>
    <n v="6372"/>
    <n v="182"/>
    <n v="182"/>
    <n v="130"/>
    <n v="200"/>
    <s v="No"/>
    <n v="157"/>
    <n v="180"/>
    <s v="No comments."/>
  </r>
  <r>
    <d v="2024-06-07T00:00:00"/>
    <s v="ANANDO"/>
    <s v="Material Recovery Facility (MRF)"/>
    <s v="Yes"/>
    <n v="7"/>
    <n v="1460"/>
    <s v="Md.Saddam Hossain"/>
    <n v="1833834450"/>
    <s v="saddam.anando.whh@gmail.com"/>
    <x v="3"/>
    <s v="A"/>
    <s v="A"/>
    <n v="20.94003"/>
    <n v="92.262540000000001"/>
    <s v="A &amp; C block"/>
    <n v="2355"/>
    <n v="12010"/>
    <n v="2700"/>
    <n v="15000"/>
    <s v="Yes"/>
    <n v="20"/>
    <s v="Both "/>
    <n v="6"/>
    <s v="Yes"/>
    <s v="Pit composting"/>
    <s v="N/A"/>
    <s v="FDMN &amp; Host Home base gardening  "/>
    <s v="100-150"/>
    <n v="350"/>
    <s v="Yes"/>
    <s v="Yes"/>
    <s v="N/A"/>
    <n v="650"/>
    <n v="19000"/>
    <n v="12000"/>
    <n v="120"/>
    <n v="1300"/>
    <n v="180"/>
    <n v="280"/>
    <n v="300"/>
    <n v="150"/>
    <s v="Yes"/>
    <n v="117"/>
    <n v="980"/>
    <s v="Huge quantity of broken glass is stored in our MRF and there is no plan for future management. This is the challenge for our MRF."/>
  </r>
  <r>
    <d v="2024-06-07T00:00:00"/>
    <s v="GREEN HiLL"/>
    <s v="Material Recovery Facility (MRF)"/>
    <s v="Yes"/>
    <n v="11"/>
    <n v="111"/>
    <s v="Shahenur Jannat Bulbul"/>
    <s v="01878556573"/>
    <s v="jannat@ghcxb.org"/>
    <x v="4"/>
    <s v="F"/>
    <s v="F4"/>
    <n v="21.231477591800001"/>
    <n v="92.200838256799898"/>
    <s v="1W, Block G"/>
    <n v="1242"/>
    <n v="6633"/>
    <n v="1242"/>
    <n v="6633"/>
    <s v="Yes"/>
    <n v="100"/>
    <s v="Household collection"/>
    <n v="6"/>
    <s v="Yes"/>
    <s v="Box composting"/>
    <m/>
    <s v="Agriculture Site"/>
    <n v="278"/>
    <n v="4945"/>
    <s v="No"/>
    <s v="Yes"/>
    <m/>
    <n v="45"/>
    <n v="2534"/>
    <n v="510"/>
    <n v="740"/>
    <n v="2185"/>
    <n v="607"/>
    <n v="738"/>
    <s v="Market, pathway"/>
    <n v="271"/>
    <s v="No"/>
    <n v="0"/>
    <m/>
    <s v="2916kg  residual waste sent to landfill at camp 20Ext on June."/>
  </r>
  <r>
    <d v="2024-07-14T00:00:00"/>
    <s v="BGS"/>
    <s v="Material Recovery Facility (MRF)"/>
    <s v="Yes"/>
    <n v="9"/>
    <n v="130"/>
    <s v="Nurul Amin"/>
    <n v="1846102073"/>
    <s v="nurulamin.bgs@gmail.com"/>
    <x v="5"/>
    <s v="B"/>
    <s v="H-10, 11, 12, 13, 14, 22, 28, 31, 32, 34, 37, 38, 39, 40, 42, 43"/>
    <n v="21.186800000000002"/>
    <n v="92.151799999999895"/>
    <s v="Camp-10, Block-B"/>
    <n v="1064"/>
    <n v="5304"/>
    <n v="1200"/>
    <n v="5000"/>
    <s v="No"/>
    <m/>
    <s v="Household collection"/>
    <n v="6"/>
    <s v="Yes"/>
    <s v="Barrel composting"/>
    <s v="N/A"/>
    <s v="Beneficiaries "/>
    <n v="450"/>
    <n v="80"/>
    <s v="No"/>
    <s v="No"/>
    <s v="Omni Prcessor at Camp-4 Ext."/>
    <n v="150"/>
    <n v="6500"/>
    <n v="200"/>
    <n v="0"/>
    <n v="6000"/>
    <n v="200"/>
    <n v="150"/>
    <s v="Camp cleaning campaign"/>
    <n v="400"/>
    <s v="No"/>
    <s v="No"/>
    <n v="50"/>
    <s v="BGS manages the MRF facility jointly with World Vision"/>
  </r>
  <r>
    <d v="2024-07-01T00:00:00"/>
    <s v="BRAC"/>
    <s v="Material Recovery Facility (MRF)"/>
    <s v="Yes"/>
    <n v="24"/>
    <n v="214"/>
    <s v="Emon Ahmed"/>
    <s v="01844530008"/>
    <s v="emon.ahmed@brac.net"/>
    <x v="6"/>
    <s v="B"/>
    <s v="B-02"/>
    <n v="21.218768000000001"/>
    <n v="92.149969999999897"/>
    <s v="A,B,C&amp; Hindu Para"/>
    <n v="4258"/>
    <n v="19721"/>
    <n v="2919"/>
    <n v="14594"/>
    <s v="Yes"/>
    <n v="45"/>
    <s v="Both "/>
    <n v="6"/>
    <s v="Yes"/>
    <s v="Windrow composting"/>
    <s v="N/A"/>
    <s v="Compost distributed among camp communities &amp; different stakeholders"/>
    <n v="3800"/>
    <n v="2000"/>
    <s v="No"/>
    <s v="Yes"/>
    <s v="Camp-4 ext"/>
    <n v="2500"/>
    <n v="36106"/>
    <n v="0"/>
    <n v="12538"/>
    <n v="27864"/>
    <n v="0"/>
    <n v="8207"/>
    <s v="Markets,Roads,Pathway,Comunal pits,Shared Bins,"/>
    <n v="4100"/>
    <s v="Yes"/>
    <s v="No"/>
    <s v="No"/>
    <m/>
  </r>
  <r>
    <d v="2024-07-01T00:00:00"/>
    <s v="BRAC"/>
    <s v="Material Recovery Facility (MRF)"/>
    <s v="Yes"/>
    <n v="38"/>
    <n v="943"/>
    <s v="Mohiuddin Morshed"/>
    <s v="01847455534"/>
    <s v="mohiuddin.morshed@bac.net"/>
    <x v="4"/>
    <s v="D"/>
    <s v="D4"/>
    <n v="21.2117482499999"/>
    <n v="92.150155100000006"/>
    <s v="A,B,C,D,E,F"/>
    <n v="6972"/>
    <n v="32304"/>
    <n v="2919"/>
    <n v="14594"/>
    <s v="Yes"/>
    <n v="261"/>
    <s v="Both "/>
    <n v="6"/>
    <s v="Yes"/>
    <s v="Windrow composting"/>
    <s v="N/A"/>
    <s v="Compost distributed among camp communities &amp; different stakeholders"/>
    <n v="4892"/>
    <n v="3200"/>
    <s v="No"/>
    <s v="Yes"/>
    <s v="Camp-4 ex"/>
    <n v="2894"/>
    <n v="47304"/>
    <n v="0"/>
    <n v="20016"/>
    <n v="28007"/>
    <n v="75"/>
    <n v="2939"/>
    <s v="Markets,Roads,Pathway,Comunal pits,Shared Bins,"/>
    <n v="5239"/>
    <s v="Yes"/>
    <n v="0"/>
    <n v="0"/>
    <m/>
  </r>
  <r>
    <d v="2024-07-01T00:00:00"/>
    <s v="BRAC"/>
    <s v="Material Recovery Facility (MRF)"/>
    <s v="Yes"/>
    <n v="22"/>
    <n v="214"/>
    <s v="Sajal Ahamed"/>
    <s v="01844530009"/>
    <s v="sajal.ahamed@brac.net"/>
    <x v="7"/>
    <s v="E"/>
    <s v="E1"/>
    <n v="21.206033999999899"/>
    <n v="92.160567999999898"/>
    <s v="A,B,C,D&amp;E"/>
    <n v="5980"/>
    <n v="26909"/>
    <n v="2919"/>
    <n v="14594"/>
    <s v="Yes"/>
    <n v="22"/>
    <s v="Both "/>
    <n v="6"/>
    <s v="Yes"/>
    <s v="Windrow composting"/>
    <s v="N/A"/>
    <s v="Compost distributed among camp communities &amp; different stakeholders"/>
    <n v="1810"/>
    <n v="2350"/>
    <s v="No"/>
    <s v="Yes"/>
    <s v="Camp 4ex"/>
    <n v="2314"/>
    <n v="32183"/>
    <n v="0"/>
    <n v="2252"/>
    <n v="29552"/>
    <n v="0"/>
    <n v="2713"/>
    <s v="Pathway,Communal Bins,Communal Pits,"/>
    <n v="1913"/>
    <s v="Yes"/>
    <s v="No"/>
    <s v="No"/>
    <m/>
  </r>
  <r>
    <d v="2024-07-01T00:00:00"/>
    <s v="BRAC"/>
    <s v="Material Recovery Facility (MRF)"/>
    <s v="Yes"/>
    <n v="22"/>
    <n v="145"/>
    <s v="Zonaidul Haque"/>
    <s v="01844530013"/>
    <s v="Zonaidul.haque@brac.net"/>
    <x v="8"/>
    <s v="B"/>
    <s v="B6"/>
    <n v="21.131931000000002"/>
    <n v="92.154475000000005"/>
    <s v="A,B,C,D,E"/>
    <n v="3621"/>
    <n v="16348"/>
    <n v="8926"/>
    <n v="8926"/>
    <s v="No"/>
    <m/>
    <s v="Both "/>
    <n v="6"/>
    <s v="Yes"/>
    <s v="Windrow composting"/>
    <s v="N/A"/>
    <s v="Compost distributed among camp communities &amp; different stakeholders"/>
    <n v="960"/>
    <n v="2160"/>
    <s v="No"/>
    <s v="Yes"/>
    <s v="Camp-4Ext &amp; 20 Ext Both"/>
    <n v="3500"/>
    <n v="22548"/>
    <n v="0"/>
    <n v="9140"/>
    <n v="16143"/>
    <n v="52"/>
    <n v="2672"/>
    <s v="Markets,Roads,Pathway,Comunal pits,Shared Bins,"/>
    <n v="1420"/>
    <s v="Yes"/>
    <n v="0"/>
    <n v="0"/>
    <m/>
  </r>
  <r>
    <d v="2024-07-01T00:00:00"/>
    <s v="BRAC"/>
    <s v="Material Recovery Facility (MRF)"/>
    <s v="Yes"/>
    <n v="20"/>
    <m/>
    <s v="Md wahid "/>
    <s v="01844559323"/>
    <s v="Wahidmd039@gmail.com"/>
    <x v="6"/>
    <s v="D"/>
    <s v="D-14"/>
    <n v="21.215506999999999"/>
    <n v="92.153077300000007"/>
    <s v="D, E, F, G"/>
    <n v="1217"/>
    <n v="6178"/>
    <n v="1217"/>
    <n v="6178"/>
    <s v="No"/>
    <n v="200"/>
    <s v="Both "/>
    <n v="6"/>
    <s v="Yes"/>
    <s v="Windrow composting"/>
    <s v="N/A"/>
    <s v="Livelihood sector &amp; FDMN"/>
    <n v="500"/>
    <n v="500"/>
    <s v="No"/>
    <s v="Yes"/>
    <s v="  Camp-4ext Omniprocessor"/>
    <n v="0"/>
    <n v="9500"/>
    <n v="0"/>
    <n v="8450"/>
    <n v="16000"/>
    <n v="10"/>
    <n v="1400"/>
    <s v="Black spot, Road, Market, Drain, Facilities Surround, Share bin,C- Pit, Puddle Bin "/>
    <n v="500"/>
    <s v="Yes"/>
    <n v="0"/>
    <n v="0"/>
    <m/>
  </r>
  <r>
    <d v="2024-07-01T00:00:00"/>
    <s v="BRAC"/>
    <s v="Material Recovery Facility (MRF)"/>
    <s v="Yes"/>
    <n v="39"/>
    <n v="465"/>
    <s v="Khaledur Rahman"/>
    <s v="01847456116"/>
    <s v="khaladur.rahman@brac.net"/>
    <x v="9"/>
    <s v="C"/>
    <s v="C-40"/>
    <n v="21.2080559999999"/>
    <n v="92.1463889999999"/>
    <s v="Camp-3 ,Block -A ,B, C, D, E, F, G"/>
    <n v="7474"/>
    <n v="37431"/>
    <n v="7474"/>
    <n v="37431"/>
    <s v="No"/>
    <n v="465"/>
    <s v="Both "/>
    <n v="6"/>
    <s v="Yes"/>
    <s v="Windrow composting"/>
    <s v="N/A"/>
    <s v="Livelihood sector, FDMN &amp; Host"/>
    <n v="1040"/>
    <n v="1320"/>
    <s v="No"/>
    <s v="Yes"/>
    <s v="Camp-4EXT Omniprocessor"/>
    <n v="1000"/>
    <n v="1800"/>
    <n v="8907"/>
    <n v="8679"/>
    <n v="16796"/>
    <n v="0"/>
    <n v="8266"/>
    <s v="Black spot, Road, Market, Drain, Facilities Surround, Share bin,C- Pit, Puddle Bin "/>
    <n v="3960"/>
    <s v="Yes"/>
    <n v="0"/>
    <n v="0"/>
    <m/>
  </r>
  <r>
    <d v="2024-07-01T00:00:00"/>
    <s v="BRAC"/>
    <s v="Material Recovery Facility (MRF)"/>
    <s v="Yes"/>
    <n v="28"/>
    <n v="39"/>
    <s v="Shaif Nabi"/>
    <s v="01847456417"/>
    <s v="shaif.nabi@brac.net"/>
    <x v="10"/>
    <s v="A"/>
    <s v="A-3"/>
    <n v="21.164437329999899"/>
    <n v="92.148132349999898"/>
    <s v="Camp 14, Blocks-A,B"/>
    <n v="2546"/>
    <n v="13082"/>
    <n v="2546"/>
    <n v="13082"/>
    <s v="Yes"/>
    <n v="40"/>
    <s v="Both "/>
    <n v="7"/>
    <s v="Yes"/>
    <s v="Box composting"/>
    <s v="N/A"/>
    <s v="DAE &amp; Others"/>
    <n v="25.833333333333332"/>
    <n v="2963"/>
    <s v="Yes"/>
    <s v="Yes"/>
    <s v="-"/>
    <n v="7021.5"/>
    <n v="25624"/>
    <n v="356.66666666666669"/>
    <m/>
    <n v="16275.666666666666"/>
    <n v="701.9"/>
    <n v="8049.0166666666664"/>
    <s v="YES"/>
    <n v="519.66666666666663"/>
    <s v="Yes"/>
    <n v="436.66666666666669"/>
    <n v="340.33333333333331"/>
    <m/>
  </r>
  <r>
    <d v="2024-07-01T00:00:00"/>
    <s v="BRAC"/>
    <s v="Material Recovery Facility (MRF)"/>
    <s v="Yes"/>
    <n v="38"/>
    <n v="28"/>
    <s v="Shaif Nabi"/>
    <s v="01847456417"/>
    <s v="shaif.nabi@brac.net"/>
    <x v="10"/>
    <s v="D"/>
    <s v="D-2"/>
    <n v="21.16797"/>
    <n v="92.142359999999897"/>
    <s v="Camp-14,Blocks-C,D,E"/>
    <n v="4323"/>
    <n v="21970"/>
    <n v="4323"/>
    <n v="21970"/>
    <s v="Yes"/>
    <n v="28"/>
    <s v="Both "/>
    <n v="7"/>
    <s v="Yes"/>
    <s v="Box composting"/>
    <s v="N/A"/>
    <s v="DAE &amp; Others"/>
    <n v="33.333333333333336"/>
    <n v="5250"/>
    <s v="Yes"/>
    <s v="Yes"/>
    <s v="-"/>
    <n v="16133.333333333334"/>
    <n v="31702.333333333332"/>
    <n v="627.33333333333337"/>
    <m/>
    <n v="21994.833333333332"/>
    <n v="733.22500000000002"/>
    <n v="8425.3833333333332"/>
    <s v="YES"/>
    <n v="908.33333333333337"/>
    <s v="Yes"/>
    <n v="198.33333333333334"/>
    <n v="411"/>
    <m/>
  </r>
  <r>
    <d v="2024-07-01T00:00:00"/>
    <s v="BRAC"/>
    <s v="Material Recovery Facility (MRF)"/>
    <s v="Yes"/>
    <n v="15"/>
    <n v="222"/>
    <s v="Ala Uddin "/>
    <s v="01839648626"/>
    <s v="alauddin.ing@brac.net"/>
    <x v="5"/>
    <s v="E"/>
    <s v="F40"/>
    <n v="21.189979999999899"/>
    <n v="92.152739999999895"/>
    <s v="Camp 10: E Block"/>
    <n v="1195"/>
    <n v="6575"/>
    <n v="1100"/>
    <n v="5000"/>
    <s v="No"/>
    <n v="222"/>
    <s v="Household collection"/>
    <n v="7"/>
    <s v="Yes"/>
    <s v="Barrel composting"/>
    <s v="N/A"/>
    <s v="Compost distributed among camp communities "/>
    <n v="365"/>
    <n v="31"/>
    <s v="Yes"/>
    <s v="Yes"/>
    <s v="N/A"/>
    <s v="N/A"/>
    <n v="12663"/>
    <n v="253"/>
    <m/>
    <n v="11070"/>
    <n v="31"/>
    <n v="1562"/>
    <s v="Market Place,Shops, connecting  Drain, "/>
    <n v="358"/>
    <s v="Yes"/>
    <s v="No"/>
    <n v="1321"/>
    <m/>
  </r>
  <r>
    <d v="2024-07-01T00:00:00"/>
    <s v="BRAC"/>
    <s v="Material Recovery Facility (MRF)"/>
    <s v="Yes"/>
    <n v="10"/>
    <n v="81"/>
    <s v="Ala Uddin "/>
    <s v="01839648626"/>
    <s v="alauddin.ing@brac.net"/>
    <x v="5"/>
    <s v="C"/>
    <s v="F17"/>
    <n v="21.1871399999999"/>
    <n v="92.154619999999895"/>
    <s v="Camp 10: C Block"/>
    <n v="797"/>
    <n v="4014"/>
    <n v="550"/>
    <n v="2800"/>
    <s v="No"/>
    <n v="81"/>
    <s v="Household collection"/>
    <n v="7"/>
    <s v="Yes"/>
    <s v="Box composting"/>
    <s v="N/A"/>
    <s v="Compost distributed among camp communities "/>
    <n v="212"/>
    <n v="11"/>
    <s v="Yes"/>
    <s v="Yes"/>
    <s v="N/A"/>
    <s v="N/A"/>
    <n v="9395"/>
    <n v="197"/>
    <m/>
    <n v="8752"/>
    <n v="14"/>
    <n v="730"/>
    <s v="Market Place,Shops, connecting  Drain, "/>
    <n v="213"/>
    <s v="No"/>
    <s v="No"/>
    <n v="530"/>
    <m/>
  </r>
  <r>
    <d v="2024-07-01T00:00:00"/>
    <s v="BRAC"/>
    <s v="Material Recovery Facility (MRF)"/>
    <s v="Yes"/>
    <n v="7"/>
    <n v="90"/>
    <s v="Ala Uddin "/>
    <s v="01839648626"/>
    <s v="alauddin.ing@brac.net"/>
    <x v="5"/>
    <s v="E"/>
    <s v="F33"/>
    <n v="21.1862099999999"/>
    <n v="92.15334"/>
    <s v="Camp 10 : F Block"/>
    <n v="788"/>
    <n v="3675"/>
    <n v="565"/>
    <n v="3000"/>
    <s v="No"/>
    <n v="90"/>
    <s v="Household collection"/>
    <n v="7"/>
    <s v="Yes"/>
    <s v="Box composting"/>
    <s v="N/A"/>
    <s v="Compost distributed among camp communities "/>
    <n v="300"/>
    <n v="66"/>
    <s v="Yes"/>
    <s v="Yes"/>
    <s v="N/A"/>
    <s v="N/A"/>
    <n v="9055"/>
    <n v="187"/>
    <m/>
    <n v="7941"/>
    <n v="47"/>
    <n v="2319"/>
    <s v="Market Place,Shops, connecting  Drain, "/>
    <n v="293"/>
    <s v="No"/>
    <s v="No"/>
    <n v="1655"/>
    <m/>
  </r>
  <r>
    <d v="2024-07-01T00:00:00"/>
    <s v="BRAC"/>
    <s v="Material Recovery Facility (MRF)"/>
    <s v="Yes"/>
    <n v="10"/>
    <n v="76"/>
    <s v="Ala Uddin "/>
    <s v="01839648626"/>
    <s v="alauddin.ing@brac.net"/>
    <x v="5"/>
    <s v="E"/>
    <s v="F31"/>
    <n v="21.1900669999999"/>
    <n v="92.155843000000004"/>
    <s v="Camp 10 : D,F  Block"/>
    <n v="940"/>
    <n v="4776"/>
    <n v="1100"/>
    <n v="5000"/>
    <s v="No"/>
    <n v="76"/>
    <s v="Household collection"/>
    <n v="7"/>
    <s v="Yes"/>
    <s v="Barrel composting"/>
    <s v="N/A"/>
    <s v="Compost distributed among camp communities "/>
    <n v="194"/>
    <n v="50"/>
    <s v="Yes"/>
    <s v="Yes"/>
    <s v="N/A"/>
    <s v="N/A"/>
    <n v="11185"/>
    <n v="206"/>
    <m/>
    <n v="9704"/>
    <n v="25"/>
    <n v="1259"/>
    <s v="Market Place,Shops, connecting  Drain, "/>
    <n v="135"/>
    <s v="No"/>
    <s v="No"/>
    <n v="713"/>
    <m/>
  </r>
  <r>
    <d v="2024-07-01T00:00:00"/>
    <s v="BRAC"/>
    <s v="Material Recovery Facility (MRF)"/>
    <s v="Yes"/>
    <n v="6"/>
    <n v="78"/>
    <s v="Ala Uddin "/>
    <s v="01839648626"/>
    <s v="alauddin.ing@brac.net"/>
    <x v="5"/>
    <s v="C"/>
    <s v="F27"/>
    <n v="21.187830000000002"/>
    <n v="92.151629999999898"/>
    <s v="Camp 10 : C Block"/>
    <n v="491"/>
    <n v="2462"/>
    <n v="1100"/>
    <n v="5000"/>
    <s v="No"/>
    <n v="78"/>
    <s v="Household collection"/>
    <n v="7"/>
    <s v="Yes"/>
    <s v="Barrel composting"/>
    <s v="N/A"/>
    <s v="Compost distributed among camp communities "/>
    <n v="149"/>
    <n v="30"/>
    <s v="Yes"/>
    <s v="Yes"/>
    <s v="N/A"/>
    <s v="N/A"/>
    <n v="5956"/>
    <n v="113"/>
    <m/>
    <n v="5485"/>
    <n v="9"/>
    <n v="462"/>
    <s v="Market Place,Shops, connecting  Drain, "/>
    <n v="146"/>
    <s v="No"/>
    <s v="No"/>
    <n v="390"/>
    <m/>
  </r>
  <r>
    <d v="2024-07-01T00:00:00"/>
    <s v="BRAC"/>
    <s v="Material Recovery Facility (MRF)"/>
    <s v="Yes"/>
    <n v="18"/>
    <n v="249"/>
    <s v="Rakibul Hasan Rakib"/>
    <s v="01847455915"/>
    <s v="r.hasan@brac.net"/>
    <x v="11"/>
    <s v="C"/>
    <s v="C-10"/>
    <n v="21.2101709999999"/>
    <n v="92.158863999999895"/>
    <s v="Camp-2W (Block-A,B,C,D)"/>
    <n v="5370"/>
    <n v="25302"/>
    <n v="5600"/>
    <n v="27000"/>
    <s v="No"/>
    <m/>
    <s v="Household collection"/>
    <n v="5"/>
    <s v="Yes"/>
    <s v="Box composting"/>
    <s v="N/A"/>
    <s v="Distributed to banefitiaries (Per Family 5Kg)"/>
    <n v="568"/>
    <n v="646"/>
    <s v="No"/>
    <s v="Yes"/>
    <s v="N/A"/>
    <n v="1020"/>
    <n v="12425"/>
    <n v="806"/>
    <n v="12"/>
    <n v="12384"/>
    <n v="35"/>
    <n v="812"/>
    <s v="Inorganic waste receieved from IRB-WASH &amp; Acted-DMI ( Drain)"/>
    <n v="650"/>
    <s v="Yes"/>
    <s v="No"/>
    <s v="No"/>
    <m/>
  </r>
  <r>
    <d v="2024-07-01T00:00:00"/>
    <s v="BRAC"/>
    <s v="Material Recovery Facility (MRF)"/>
    <s v="Yes"/>
    <n v="5"/>
    <n v="30"/>
    <s v="Rakibul Hasan Rakib"/>
    <s v="01847455915"/>
    <s v="r.hasan@brac.net"/>
    <x v="12"/>
    <s v="B"/>
    <s v="B-2"/>
    <n v="20.977315000000001"/>
    <n v="92.242219000000006"/>
    <s v="Camp-25 (block-A2,B1,B4,B5)"/>
    <n v="537"/>
    <n v="2937"/>
    <n v="550"/>
    <n v="3000"/>
    <s v="No"/>
    <m/>
    <s v="Household collection"/>
    <n v="5"/>
    <s v="Yes"/>
    <s v="Box composting"/>
    <s v="N/A"/>
    <s v="Distributed to banefitiaries (Per Family 5Kg) And Livelihood Sector"/>
    <n v="170"/>
    <n v="350"/>
    <s v="No"/>
    <s v="Yes"/>
    <s v="N/A"/>
    <n v="30"/>
    <n v="2420"/>
    <n v="10"/>
    <m/>
    <n v="2200"/>
    <n v="7"/>
    <n v="213"/>
    <s v="Inorganic wastes from Save the Children "/>
    <n v="115"/>
    <s v="Yes"/>
    <s v="No"/>
    <s v="No"/>
    <m/>
  </r>
  <r>
    <d v="2024-07-01T00:00:00"/>
    <s v="BRAC"/>
    <s v="Material Recovery Facility (MRF)"/>
    <s v="Yes"/>
    <n v="19"/>
    <n v="520"/>
    <s v="Rakibul Hasan Rakib"/>
    <s v="01847455915"/>
    <s v="r.hasan@brac.net"/>
    <x v="13"/>
    <s v="Foliya para, Ukhiya "/>
    <s v="Amgastola "/>
    <n v="21.441852999999998"/>
    <n v="91.974446"/>
    <s v="Ukhiya Bazar Only "/>
    <n v="1200"/>
    <n v="10000"/>
    <n v="1500"/>
    <n v="12000"/>
    <s v="No"/>
    <m/>
    <s v="Both "/>
    <n v="5"/>
    <s v="Yes"/>
    <s v="Box composting"/>
    <s v="N/A"/>
    <s v="Distributed to banefitiaries (Per Family 5Kg) And NFS."/>
    <n v="980"/>
    <n v="517"/>
    <s v="No"/>
    <s v="Yes"/>
    <s v="N/A"/>
    <n v="12000"/>
    <n v="0"/>
    <n v="0"/>
    <n v="17445"/>
    <n v="5028"/>
    <n v="263"/>
    <n v="12054"/>
    <s v="Inorganic waste receieved from Ukhiya Bazar. Market Shops, Banks, Hotels, Tea Stalls, Raw fish Market "/>
    <n v="1100"/>
    <s v="Yes"/>
    <s v="No"/>
    <s v="No"/>
    <s v="This is situated at Host (Rajapalong Union). Inorganic waste receieved from Ukhiya Bazar. Market Shops, Banks, Hotels, Tea Stalls, Raw fish Market, Plocie stations. The residual inorganic wastes are huge in comparsion with the valuable wastes in every month. Again with the comparison with the camp areas, in host we receive more valuable recyclable wastes . "/>
  </r>
  <r>
    <d v="2024-07-08T00:00:00"/>
    <s v="CARE"/>
    <s v="Material Recovery Facility (MRF)"/>
    <s v="Yes"/>
    <n v="17"/>
    <n v="642"/>
    <s v="Taijoul Islam"/>
    <s v="01835949488"/>
    <s v="taijoul.islam@care.org"/>
    <x v="14"/>
    <s v="H"/>
    <s v="H-06"/>
    <n v="21.16046"/>
    <n v="92.137680000000003"/>
    <s v="Camp -15,Block-H"/>
    <n v="1700"/>
    <n v="8364"/>
    <n v="5102"/>
    <n v="24564"/>
    <s v="Yes"/>
    <n v="101"/>
    <s v="Household collection"/>
    <n v="7"/>
    <s v="Yes"/>
    <s v="Windrow composting"/>
    <m/>
    <s v="Community level and CIC Office Gardening, as required of UNICEF"/>
    <n v="200"/>
    <n v="900"/>
    <s v="Yes"/>
    <s v="Yes"/>
    <m/>
    <n v="8060"/>
    <n v="15815"/>
    <n v="11005"/>
    <n v="250"/>
    <n v="6961"/>
    <n v="480"/>
    <n v="8060"/>
    <s v="Good Neighbors &amp; Concern World Wide office"/>
    <n v="300"/>
    <s v="Yes"/>
    <n v="0"/>
    <n v="250"/>
    <m/>
  </r>
  <r>
    <d v="2024-07-08T00:00:00"/>
    <s v="CARE"/>
    <s v="Material Recovery Facility (MRF)"/>
    <s v="Yes"/>
    <n v="39"/>
    <n v="697"/>
    <s v="Taijoul Islam"/>
    <s v="01835949488"/>
    <s v="taijoul.islam@care.org"/>
    <x v="14"/>
    <s v="E"/>
    <s v="E-16"/>
    <n v="21.16581"/>
    <n v="92.136570000000006"/>
    <s v="Camp -15,Block-D,E"/>
    <n v="4031"/>
    <n v="22263"/>
    <n v="5401"/>
    <n v="28660"/>
    <s v="Yes"/>
    <n v="120"/>
    <s v="Household collection"/>
    <n v="7"/>
    <s v="Yes"/>
    <s v="Combination of above types (Please specify in next column)"/>
    <s v="Vermi composting_x000a_Pit composting_x000a_Barrel composting"/>
    <s v="Community level and CIC Office Gardening, as required of UNICEF"/>
    <n v="250"/>
    <n v="700"/>
    <s v="Yes"/>
    <s v="Yes"/>
    <m/>
    <n v="20379"/>
    <n v="31458"/>
    <n v="11761"/>
    <n v="900"/>
    <n v="9467"/>
    <n v="924"/>
    <n v="20379"/>
    <s v="Handicap International,Good Neighbors,Aman etc"/>
    <n v="400"/>
    <s v="Yes"/>
    <n v="0"/>
    <n v="303"/>
    <m/>
  </r>
  <r>
    <d v="2024-07-08T00:00:00"/>
    <s v="CARE"/>
    <s v="Material Recovery Facility (MRF)"/>
    <s v="Yes"/>
    <n v="15"/>
    <n v="175"/>
    <s v="Taijoul Islam"/>
    <s v="01835949488"/>
    <s v="taijoul.islam@care.org"/>
    <x v="14"/>
    <s v="F"/>
    <s v="F-06"/>
    <n v="21.16046"/>
    <n v="92.137680000000003"/>
    <s v="Camp -15,Block-C"/>
    <n v="1307"/>
    <n v="6397"/>
    <n v="1906"/>
    <n v="9314"/>
    <s v="No"/>
    <m/>
    <s v="Household collection"/>
    <n v="7"/>
    <s v="Yes"/>
    <s v="Box composting"/>
    <m/>
    <s v="Community level and CIC Office Gardening, as required of UNICEF"/>
    <n v="50"/>
    <n v="500"/>
    <s v="No"/>
    <s v="Yes"/>
    <m/>
    <n v="500"/>
    <n v="11099"/>
    <n v="3000"/>
    <n v="350"/>
    <n v="4842"/>
    <n v="205"/>
    <n v="500"/>
    <s v="in front of WFP Distibution Centre,APBN Office"/>
    <n v="250"/>
    <s v="Yes"/>
    <n v="0"/>
    <n v="200"/>
    <m/>
  </r>
  <r>
    <d v="2024-07-08T00:00:00"/>
    <s v="CARE"/>
    <s v="Material Recovery Facility (MRF)"/>
    <s v="Yes"/>
    <n v="47"/>
    <n v="662"/>
    <s v="Taijoul Islam"/>
    <s v="01835949488"/>
    <s v="taijoul.islam@care.org"/>
    <x v="15"/>
    <s v="D"/>
    <s v="D-03"/>
    <n v="21.1543609299999"/>
    <n v="92.146374190000003"/>
    <s v="Camp -16,Block-A,B,C,D"/>
    <n v="4686"/>
    <n v="22894"/>
    <n v="4686"/>
    <n v="22894"/>
    <s v="Yes"/>
    <n v="32"/>
    <s v="Household collection"/>
    <n v="7"/>
    <s v="Yes"/>
    <s v="Windrow composting"/>
    <m/>
    <s v="Community level and CIC Office Gardening, as required of UNICEF"/>
    <n v="60"/>
    <n v="550"/>
    <s v="Yes"/>
    <s v="Yes"/>
    <m/>
    <n v="9431"/>
    <n v="14246"/>
    <n v="39747"/>
    <n v="700"/>
    <n v="4608"/>
    <n v="165"/>
    <n v="9431"/>
    <s v="Mukti Cox's Bazar,Aman Hospital,Brac Hospital,APBN,_x000a_Tika office,PHD office etc"/>
    <n v="250"/>
    <s v="Yes"/>
    <n v="650"/>
    <n v="90"/>
    <m/>
  </r>
  <r>
    <d v="2024-07-08T00:00:00"/>
    <s v="CARE"/>
    <s v="Segregation of drainage waste"/>
    <s v="Yes"/>
    <m/>
    <n v="453"/>
    <s v="Taijoul Islam"/>
    <s v="01835949488"/>
    <s v="taijoul.islam@care.org"/>
    <x v="15"/>
    <s v="D"/>
    <s v="D-01"/>
    <n v="21.1559899999999"/>
    <n v="92.147509999999897"/>
    <s v="Camp- 16,Block A,B"/>
    <n v="2392"/>
    <n v="11780"/>
    <n v="2392"/>
    <n v="11780"/>
    <s v="Yes"/>
    <n v="143"/>
    <s v="Household collection"/>
    <m/>
    <m/>
    <s v="Others  (Please specify in next column)"/>
    <m/>
    <m/>
    <m/>
    <m/>
    <m/>
    <m/>
    <m/>
    <m/>
    <n v="0"/>
    <n v="0"/>
    <n v="0"/>
    <m/>
    <m/>
    <m/>
    <m/>
    <m/>
    <s v="No"/>
    <m/>
    <m/>
    <s v="Upgradation work is ongoing."/>
  </r>
  <r>
    <d v="2024-07-08T00:00:00"/>
    <s v="CARE"/>
    <s v="Plastic recycling facility"/>
    <s v="Yes"/>
    <n v="9"/>
    <n v="451"/>
    <s v="Md.Sohel Rana"/>
    <s v="01880324920"/>
    <s v="sohel.rana@care.org"/>
    <x v="14"/>
    <s v=" Jamtoli , Opposite Site of APBN Office"/>
    <s v=" Jamtoli , Opposite Site of APBN Office"/>
    <n v="21.16142"/>
    <n v="92.151449999999997"/>
    <s v="camp-15 &amp; 16"/>
    <n v="17032"/>
    <n v="85432"/>
    <n v="17032"/>
    <n v="85432"/>
    <s v="No"/>
    <m/>
    <s v="Household collection"/>
    <n v="5"/>
    <m/>
    <s v="Others  (Please specify in next column)"/>
    <m/>
    <s v="Repairing and maintenance_x000a_ of Latrine and Bathing done by Recycled Plastic made materials."/>
    <m/>
    <m/>
    <m/>
    <m/>
    <m/>
    <m/>
    <n v="0"/>
    <n v="0"/>
    <n v="0"/>
    <m/>
    <m/>
    <m/>
    <m/>
    <m/>
    <s v="No"/>
    <m/>
    <m/>
    <s v="Polythine Transfer from Camp-15 &amp; 16 (04 Nos) MRF,Per Month Polytheline Recycaling -1280 Kg and Product -400 kg &amp; Produce different type of Ring Slab,Batten,Pillar etc."/>
  </r>
  <r>
    <d v="2024-07-15T00:00:00"/>
    <s v="DPHE"/>
    <s v="Composting facility (only organics)"/>
    <s v="Yes"/>
    <n v="13"/>
    <n v="506"/>
    <s v="Azizul Haque"/>
    <s v="01839-773632"/>
    <s v="azizulhaquechowdhury3236@gmail.com"/>
    <x v="16"/>
    <s v="F"/>
    <s v="F-5"/>
    <n v="21.183509999999998"/>
    <n v="92.137339999999995"/>
    <s v="camp 13, 17,19,21 &amp; others"/>
    <n v="1000"/>
    <n v="5000"/>
    <n v="2000"/>
    <n v="10000"/>
    <s v="Yes"/>
    <n v="15"/>
    <s v="Both "/>
    <n v="6"/>
    <s v="Yes"/>
    <s v="Box composting"/>
    <m/>
    <s v="Nearest Community"/>
    <n v="1000"/>
    <n v="3000"/>
    <s v="No"/>
    <s v="No"/>
    <s v="4ext"/>
    <n v="1000"/>
    <n v="24000"/>
    <n v="0"/>
    <n v="4500"/>
    <n v="13500"/>
    <n v="1850"/>
    <n v="1450"/>
    <m/>
    <n v="700"/>
    <s v="No"/>
    <n v="0"/>
    <n v="300"/>
    <s v="Plastic bags transferred to the camp 4ext Omny Processor Plant"/>
  </r>
  <r>
    <d v="2024-07-15T00:00:00"/>
    <s v="DPHE"/>
    <s v="Material Recovery Facility (MRF)"/>
    <s v="Yes"/>
    <n v="39"/>
    <n v="506"/>
    <s v="Md. Jakir"/>
    <s v="01827-585320"/>
    <m/>
    <x v="17"/>
    <m/>
    <m/>
    <n v="21.2101679999999"/>
    <n v="92.135149999999896"/>
    <s v="camp 1w, 1e,3,4,4e,5,8w,8e,17,21"/>
    <n v="3000"/>
    <n v="15000"/>
    <n v="3000"/>
    <n v="15000"/>
    <s v="Yes"/>
    <n v="15"/>
    <s v="Both "/>
    <n v="6"/>
    <s v="Yes"/>
    <s v="Box composting"/>
    <m/>
    <m/>
    <n v="0"/>
    <n v="0"/>
    <s v="No"/>
    <s v="No"/>
    <s v="4ext"/>
    <n v="11000"/>
    <n v="25000"/>
    <n v="0"/>
    <n v="8000"/>
    <n v="9500"/>
    <n v="5000"/>
    <n v="1200"/>
    <m/>
    <n v="0"/>
    <s v="No"/>
    <n v="0"/>
    <n v="2500"/>
    <s v="Plastic bags transferred to the camp 4ext Omny Processor Plant"/>
  </r>
  <r>
    <d v="2024-07-15T00:00:00"/>
    <s v="DPHE"/>
    <s v="Composting facility (only organics)"/>
    <s v="Yes"/>
    <n v="6"/>
    <n v="185"/>
    <s v="Md. Rakib"/>
    <s v="01878-734902"/>
    <s v="rakibbpi0002@gmail.com"/>
    <x v="18"/>
    <s v="B"/>
    <s v="H-94"/>
    <n v="21.200520000000001"/>
    <n v="92.144279999999895"/>
    <s v="camp-17"/>
    <n v="1000"/>
    <n v="5000"/>
    <n v="1500"/>
    <n v="7500"/>
    <s v="Yes"/>
    <n v="15"/>
    <s v="Both "/>
    <n v="6"/>
    <s v="Yes"/>
    <s v="Box composting"/>
    <m/>
    <m/>
    <n v="0"/>
    <n v="5000"/>
    <s v="No"/>
    <s v="No"/>
    <s v="4ext"/>
    <n v="0"/>
    <n v="10047"/>
    <n v="0"/>
    <n v="0"/>
    <n v="8092"/>
    <n v="802"/>
    <n v="1141"/>
    <m/>
    <n v="1500"/>
    <s v="Yes"/>
    <n v="0"/>
    <n v="400"/>
    <s v="Plastic bags transferred to the camp 4ext Omny Processor Plant"/>
  </r>
  <r>
    <d v="2024-07-15T00:00:00"/>
    <s v="DPHE"/>
    <s v="Composting facility (only organics)"/>
    <s v="Yes"/>
    <n v="6"/>
    <n v="185"/>
    <s v="Md. Rakib"/>
    <s v="01878-734902"/>
    <s v="rakibbpi0002@gmail.com"/>
    <x v="18"/>
    <s v="B"/>
    <s v="H-94"/>
    <n v="21.200520000000001"/>
    <n v="92.144279999999895"/>
    <s v="Camp-17"/>
    <n v="1000"/>
    <n v="5000"/>
    <n v="1500"/>
    <n v="7500"/>
    <s v="Yes"/>
    <n v="15"/>
    <s v="Both "/>
    <n v="6"/>
    <s v="Yes"/>
    <s v="Box composting"/>
    <m/>
    <m/>
    <n v="0"/>
    <n v="5000"/>
    <s v="No"/>
    <s v="No"/>
    <s v="4ext"/>
    <n v="0"/>
    <n v="10047"/>
    <n v="0"/>
    <n v="0"/>
    <n v="8092"/>
    <n v="802"/>
    <n v="1141"/>
    <m/>
    <n v="1500"/>
    <s v="Yes"/>
    <n v="0"/>
    <n v="400"/>
    <s v="Plastic bags transferred to the camp 4ext Omny Processor Plant"/>
  </r>
  <r>
    <d v="2024-07-15T00:00:00"/>
    <s v="DPHE"/>
    <s v="Composting facility (only organics)"/>
    <s v="Yes"/>
    <n v="6"/>
    <n v="185"/>
    <s v="Md. Rakib"/>
    <s v="01878-734902"/>
    <s v="rakibbpi0002@gmail.com"/>
    <x v="19"/>
    <s v="A"/>
    <s v="M-34"/>
    <n v="21.187465"/>
    <n v="92.140186"/>
    <s v="Camp-20"/>
    <n v="1000"/>
    <n v="5000"/>
    <n v="1500"/>
    <n v="7500"/>
    <s v="Yes"/>
    <n v="15"/>
    <s v="Both "/>
    <n v="6"/>
    <s v="Yes"/>
    <s v="Box composting"/>
    <m/>
    <m/>
    <n v="0"/>
    <n v="5000"/>
    <s v="No"/>
    <s v="No"/>
    <s v="4ext"/>
    <n v="0"/>
    <n v="7882"/>
    <n v="0"/>
    <n v="0"/>
    <n v="5996"/>
    <n v="1365"/>
    <n v="707"/>
    <m/>
    <n v="1500"/>
    <s v="Yes"/>
    <n v="0"/>
    <n v="650"/>
    <s v="Plastic bags transferred to the camp 4ext Omny Processor Plant"/>
  </r>
  <r>
    <d v="2024-07-15T00:00:00"/>
    <s v="DPHE"/>
    <s v="Composting facility (only organics)"/>
    <s v="Yes"/>
    <n v="6"/>
    <n v="185"/>
    <s v="Md. Rakib"/>
    <s v="01878-734902"/>
    <s v="rakibbpi0002@gmail.com"/>
    <x v="19"/>
    <s v="A"/>
    <s v="M-34"/>
    <n v="21.191718000000002"/>
    <n v="92.139201999999898"/>
    <s v="Camp-20"/>
    <n v="1000"/>
    <n v="5000"/>
    <n v="1500"/>
    <n v="7500"/>
    <s v="Yes"/>
    <n v="15"/>
    <s v="Both "/>
    <n v="6"/>
    <s v="Yes"/>
    <s v="Box composting"/>
    <m/>
    <m/>
    <n v="0"/>
    <n v="5000"/>
    <s v="No"/>
    <s v="No"/>
    <s v="4ext"/>
    <n v="0"/>
    <n v="7882"/>
    <n v="0"/>
    <n v="0"/>
    <n v="5996"/>
    <n v="1365"/>
    <n v="707"/>
    <m/>
    <n v="1500"/>
    <s v="Yes"/>
    <n v="0"/>
    <n v="650"/>
    <s v="Plastic bags transferred to the camp 4ext Omny Processor Plant"/>
  </r>
  <r>
    <d v="2024-07-15T00:00:00"/>
    <s v="DPHE"/>
    <s v="Composting facility (only organics)"/>
    <s v="Yes"/>
    <n v="6"/>
    <n v="185"/>
    <s v="Md. Rakib"/>
    <s v="01878-734902"/>
    <s v="rakibbpi0002@gmail.com"/>
    <x v="19"/>
    <s v="A"/>
    <s v="M-32"/>
    <n v="21.188099999999999"/>
    <n v="92.14085"/>
    <s v="Camp-20"/>
    <n v="1000"/>
    <n v="5000"/>
    <n v="1500"/>
    <n v="7500"/>
    <s v="Yes"/>
    <n v="15"/>
    <s v="Both "/>
    <n v="6"/>
    <s v="Yes"/>
    <s v="Box composting"/>
    <m/>
    <m/>
    <n v="0"/>
    <n v="4500"/>
    <s v="No"/>
    <s v="No"/>
    <s v="4ext"/>
    <n v="0"/>
    <n v="9866"/>
    <n v="0"/>
    <n v="0"/>
    <n v="9216"/>
    <n v="650"/>
    <n v="253"/>
    <m/>
    <n v="1500"/>
    <s v="Yes"/>
    <n v="0"/>
    <n v="325"/>
    <s v="Plastic bags transferred to the camp 4ext Omny Processor Plant"/>
  </r>
  <r>
    <d v="2024-07-15T00:00:00"/>
    <s v="DPHE"/>
    <s v="Composting facility (only organics)"/>
    <s v="Yes"/>
    <n v="6"/>
    <n v="185"/>
    <s v="Md. Rakib"/>
    <s v="01878-734902"/>
    <s v="rakibbpi0002@gmail.com"/>
    <x v="20"/>
    <s v="S2B1"/>
    <s v="S2B1"/>
    <n v="21.1932499999999"/>
    <n v="92.140919999999895"/>
    <s v="Camp-20ext"/>
    <n v="1000"/>
    <n v="5000"/>
    <n v="1500"/>
    <n v="7500"/>
    <s v="Yes"/>
    <n v="15"/>
    <s v="Both "/>
    <n v="6"/>
    <s v="Yes"/>
    <s v="Box composting"/>
    <m/>
    <m/>
    <n v="0"/>
    <n v="1500"/>
    <s v="No"/>
    <s v="No"/>
    <s v="4ext"/>
    <n v="0"/>
    <n v="3322"/>
    <n v="0"/>
    <n v="0"/>
    <n v="2664"/>
    <n v="504"/>
    <n v="154"/>
    <m/>
    <n v="700"/>
    <s v="Yes"/>
    <n v="0"/>
    <n v="250"/>
    <s v="Plastic bags transferred to the camp 4ext Omny Processor Plant"/>
  </r>
  <r>
    <d v="2024-07-15T00:00:00"/>
    <s v="DPHE"/>
    <s v="Composting facility (only organics)"/>
    <s v="Yes"/>
    <n v="6"/>
    <n v="185"/>
    <s v="Md. Rakib"/>
    <s v="01878-734902"/>
    <s v="rakibbpi0002@gmail.com"/>
    <x v="21"/>
    <s v="A47"/>
    <s v="A47"/>
    <n v="21.196697"/>
    <n v="92.152449000000004"/>
    <s v="Camp-8W"/>
    <n v="1000"/>
    <n v="5000"/>
    <n v="1500"/>
    <n v="7500"/>
    <s v="Yes"/>
    <n v="15"/>
    <s v="Both "/>
    <n v="6"/>
    <s v="Yes"/>
    <s v="Box composting"/>
    <m/>
    <m/>
    <n v="0"/>
    <n v="5000"/>
    <s v="No"/>
    <s v="No"/>
    <s v="4ext"/>
    <n v="0"/>
    <n v="20651"/>
    <n v="0"/>
    <n v="0"/>
    <n v="15478"/>
    <n v="1519"/>
    <n v="4232"/>
    <m/>
    <n v="2000"/>
    <s v="Yes"/>
    <n v="0"/>
    <n v="750"/>
    <s v="Plastic bags transferred to the camp 4ext Omny Processor Plant"/>
  </r>
  <r>
    <d v="2024-07-11T00:00:00"/>
    <s v="DSK"/>
    <s v="Material Recovery Facility (MRF)"/>
    <s v="Yes"/>
    <n v="11"/>
    <n v="65"/>
    <s v="Prosad Mahalder"/>
    <s v="01645878720"/>
    <s v="prosad@dskbangladeh.org"/>
    <x v="1"/>
    <s v="A"/>
    <s v="G-9"/>
    <n v="21.178802000000001"/>
    <n v="92.153829000000002"/>
    <s v="Camp 12_ A &amp; B"/>
    <n v="1316"/>
    <n v="5925"/>
    <n v="1057"/>
    <n v="5000"/>
    <s v="No"/>
    <m/>
    <s v="Household collection"/>
    <n v="6"/>
    <s v="Yes"/>
    <s v="Barrel composting"/>
    <s v="N/A"/>
    <s v="Distributed among the camp and host community. "/>
    <s v="It is distributed to the Camp community average of 250/Month._x000a_Distributed to the Host community with an average of 150/Month."/>
    <n v="639"/>
    <s v="No"/>
    <s v="Yes"/>
    <s v="N/A"/>
    <n v="850"/>
    <n v="11114"/>
    <s v="No drainage waste comes to the MRF site. "/>
    <n v="100"/>
    <n v="10164"/>
    <n v="10"/>
    <n v="850"/>
    <s v="Markets, shops, CIC office, Schools, and other offices. "/>
    <n v="250"/>
    <s v="Yes"/>
    <n v="10"/>
    <n v="0"/>
    <m/>
  </r>
  <r>
    <d v="2024-07-11T00:00:00"/>
    <s v="DSK"/>
    <s v="Material Recovery Facility (MRF)"/>
    <s v="Yes"/>
    <n v="14"/>
    <n v="203"/>
    <s v="Prosad Mahalder"/>
    <s v="01645878720"/>
    <s v="prosad@dskbangladeh.org"/>
    <x v="1"/>
    <s v="B"/>
    <s v="H-2"/>
    <n v="21.1798751"/>
    <n v="92.1530877"/>
    <s v="Camp 12_ A &amp; B"/>
    <n v="1994"/>
    <n v="8060"/>
    <n v="2114"/>
    <n v="10000"/>
    <s v="No"/>
    <m/>
    <s v="Household collection"/>
    <n v="6"/>
    <s v="Yes"/>
    <s v="Barrel composting"/>
    <s v="N/A"/>
    <s v="Distributed among the camp and host community. "/>
    <s v="It is distributed to the Camp community average of 600/Month._x000a_Distributed to the Host community with an average of 300/Month."/>
    <n v="800"/>
    <s v="No"/>
    <s v="Yes"/>
    <s v="N/A"/>
    <n v="1200"/>
    <n v="18392"/>
    <s v="No drainage waste comes to the MRF site. "/>
    <n v="150"/>
    <n v="17192"/>
    <n v="12"/>
    <n v="1200"/>
    <s v="Markets, shops, CIC office, Schools, and other offices. "/>
    <n v="500"/>
    <s v="Yes"/>
    <n v="10"/>
    <n v="0"/>
    <m/>
  </r>
  <r>
    <d v="2024-07-11T00:00:00"/>
    <s v="DSK"/>
    <s v="Material Recovery Facility (MRF)"/>
    <s v="Yes"/>
    <n v="12"/>
    <n v="85"/>
    <s v="Prosad Mahalder"/>
    <s v="01645878720"/>
    <s v="prosad@dskbangladeh.org"/>
    <x v="1"/>
    <s v="C"/>
    <s v="H-19"/>
    <n v="21.1801789999999"/>
    <n v="92.151188000000005"/>
    <s v="Camp 12_ B &amp; C"/>
    <n v="1372"/>
    <n v="6032"/>
    <n v="1057"/>
    <n v="5000"/>
    <s v="No"/>
    <m/>
    <s v="Household collection"/>
    <n v="6"/>
    <s v="Yes"/>
    <s v="Barrel composting"/>
    <s v="N/A"/>
    <s v="Distributed among the camp and host community. "/>
    <s v="It is distributed to the Camp community average of 250/Month._x000a_Distributed to the Host community with an average of 100/Month._x000a_"/>
    <n v="584"/>
    <s v="No"/>
    <s v="Yes"/>
    <s v="N/A"/>
    <n v="750"/>
    <n v="12404"/>
    <s v="No drainage waste comes to the MRF site. "/>
    <n v="55"/>
    <n v="11654"/>
    <n v="4"/>
    <n v="750"/>
    <s v="Markets, shops, CIC office, Schools, and other offices. "/>
    <n v="250"/>
    <s v="Yes"/>
    <n v="4"/>
    <n v="0"/>
    <m/>
  </r>
  <r>
    <d v="2024-07-11T00:00:00"/>
    <s v="DSK"/>
    <s v="Material Recovery Facility (MRF)"/>
    <s v="Yes"/>
    <n v="12"/>
    <n v="155"/>
    <s v="Zellur Rahman"/>
    <s v="01811014108"/>
    <s v="zellur@dskbangladeh.org"/>
    <x v="22"/>
    <s v="A"/>
    <s v="A-6 (H-57)"/>
    <n v="21.19162"/>
    <n v="92.148169999999894"/>
    <s v="Camp 18_ A , B &amp; C"/>
    <n v="1802"/>
    <n v="8438"/>
    <n v="2114.1649048625791"/>
    <n v="10000"/>
    <s v="Yes"/>
    <n v="58"/>
    <s v="Household collection"/>
    <n v="6"/>
    <s v="Yes"/>
    <s v="Box composting"/>
    <s v="N/A"/>
    <s v="Distributed among the camp and host community. "/>
    <s v="Distributed to the Camp community average of 382/Month._x000a_Distributed to the Host community average of 20/Month._x000a_"/>
    <n v="261"/>
    <s v="No"/>
    <s v="Yes"/>
    <s v="N/A"/>
    <n v="1557"/>
    <n v="17234"/>
    <s v="No drainage waste comes to the MRF site. "/>
    <n v="236"/>
    <n v="15677"/>
    <n v="5"/>
    <n v="1552"/>
    <s v="Markets, shops, CIC office, Learning center, Health facilities, and other offices. "/>
    <n v="421"/>
    <s v="Yes"/>
    <n v="5"/>
    <n v="0"/>
    <s v="We are managing the household waste properly. Last year we tested the quality of the compost from Soil Resource Development Institute, Dhaka. The result is very good. Most of all the parameters meet the standards. "/>
  </r>
  <r>
    <d v="2024-07-11T00:00:00"/>
    <s v="DSK"/>
    <s v="Material Recovery Facility (MRF)"/>
    <s v="Yes"/>
    <n v="8"/>
    <n v="111"/>
    <s v="Zellur Rahman"/>
    <s v="01811014108"/>
    <s v="zellur@dskbangladeh.org"/>
    <x v="22"/>
    <s v="C"/>
    <s v="C-2 (G-43)"/>
    <n v="21.189271000000002"/>
    <n v="92.1488149999999"/>
    <s v="Camp 18_ ,B, C &amp; D "/>
    <n v="1274"/>
    <n v="5857"/>
    <n v="1057"/>
    <n v="5000"/>
    <s v="Yes"/>
    <n v="46"/>
    <s v="Household collection"/>
    <n v="6"/>
    <s v="Yes"/>
    <s v="Barrel composting"/>
    <s v="N/A"/>
    <s v="Distributed among the camp and host community. "/>
    <s v="Distributed to the Camp community average of 269/Month._x000a_Distributed to the Host community average of 15/Month._x000a_"/>
    <n v="200"/>
    <s v="No"/>
    <s v="Yes"/>
    <s v="N/A"/>
    <n v="982"/>
    <n v="13273"/>
    <s v="No drainage waste comes to the MRF site. "/>
    <n v="54"/>
    <n v="12291"/>
    <n v="3"/>
    <n v="982"/>
    <s v="Markets, shops, and other offices. "/>
    <n v="303"/>
    <s v="No"/>
    <n v="3"/>
    <n v="0"/>
    <s v="We are managing the household waste properly. We have a plan to test the quality of the compost. "/>
  </r>
  <r>
    <d v="2024-07-14T00:00:00"/>
    <s v="DSK"/>
    <s v="Material Recovery Facility (MRF)"/>
    <s v="Yes"/>
    <n v="25"/>
    <n v="370"/>
    <s v="Md. Abdul Karim"/>
    <n v="1823522064"/>
    <s v="mdabdulkarim6464@gmail.com"/>
    <x v="23"/>
    <s v="E"/>
    <s v="E03"/>
    <n v="21.20147"/>
    <n v="92.150850000000005"/>
    <s v="Camp 5, Block-A, B, D, E"/>
    <n v="5008"/>
    <n v="23755"/>
    <n v="5000"/>
    <n v="25000"/>
    <s v="No"/>
    <m/>
    <s v="Household collection"/>
    <n v="6"/>
    <s v="Yes"/>
    <s v="Box composting"/>
    <s v="N/A"/>
    <s v="Compost used by Community"/>
    <n v="200"/>
    <n v="320"/>
    <s v="No"/>
    <s v="Yes"/>
    <s v="N/A"/>
    <n v="11000"/>
    <n v="11000"/>
    <n v="8000"/>
    <n v="4000"/>
    <n v="16000"/>
    <n v="3000"/>
    <n v="11000"/>
    <s v="Market, Office"/>
    <n v="250"/>
    <s v="No"/>
    <n v="90"/>
    <n v="0"/>
    <s v="Dustha Swastha Kendra (DSK) is running a project named DSK-BRAC Pooled Fund in Camp No. 5 from 1st January 2024 with the funding of the donor agency BRAC. An MRF is being operated under the said project which was constructed through NGOF."/>
  </r>
  <r>
    <d v="2024-07-03T00:00:00"/>
    <s v="WV"/>
    <s v="Material Recovery Facility (MRF)"/>
    <s v="Yes"/>
    <n v="15"/>
    <n v="380"/>
    <s v="Md. Abul Khair (Rubel)"/>
    <n v="1644211459"/>
    <s v="abul_khair@wvi.org"/>
    <x v="24"/>
    <s v="F"/>
    <s v="B-66"/>
    <n v="21.195730000000001"/>
    <n v="92.164075999999895"/>
    <s v="Camp 8E, Block - C &amp; F"/>
    <n v="1456"/>
    <n v="8260"/>
    <n v="1500"/>
    <n v="7500"/>
    <s v="No"/>
    <m/>
    <s v="Household collection"/>
    <n v="7"/>
    <s v="Yes"/>
    <s v="Combination of above types (Please specify in next column)"/>
    <s v="Pit &amp; vermi composting"/>
    <s v="Community people &amp; Other's organization"/>
    <n v="3000"/>
    <n v="4355"/>
    <s v="Yes"/>
    <s v="Yes"/>
    <m/>
    <n v="3876"/>
    <n v="11978"/>
    <n v="3227"/>
    <n v="1436"/>
    <n v="11970"/>
    <n v="777"/>
    <n v="3083"/>
    <s v="Market place, Different type Institution"/>
    <n v="3330"/>
    <s v="Yes"/>
    <n v="550"/>
    <n v="3820"/>
    <m/>
  </r>
  <r>
    <d v="2024-07-03T00:00:00"/>
    <s v="WV"/>
    <s v="Material Recovery Facility (MRF)"/>
    <s v="Yes"/>
    <n v="16"/>
    <n v="250"/>
    <s v="Md. Abul Khair (Rubel)"/>
    <n v="1644211459"/>
    <s v="abul_khair@wvi.org"/>
    <x v="24"/>
    <s v="F"/>
    <s v="B-87"/>
    <n v="21.195536000000001"/>
    <n v="92.164631"/>
    <s v="Camp 8E, Block - D &amp; F"/>
    <n v="1594"/>
    <n v="7900"/>
    <n v="1600"/>
    <n v="8000"/>
    <s v="No"/>
    <m/>
    <s v="Household collection"/>
    <n v="7"/>
    <s v="Yes"/>
    <s v="Pit composting"/>
    <m/>
    <s v="Community people &amp; Other's organization"/>
    <n v="2800"/>
    <n v="3850"/>
    <s v="Yes"/>
    <s v="Yes"/>
    <m/>
    <n v="4625"/>
    <n v="13767"/>
    <n v="1597"/>
    <n v="1378"/>
    <n v="11538"/>
    <n v="644"/>
    <n v="3981"/>
    <s v="Market place, Different type Institution"/>
    <n v="3000"/>
    <s v="Yes"/>
    <n v="580"/>
    <n v="3680"/>
    <m/>
  </r>
  <r>
    <d v="2024-07-03T00:00:00"/>
    <s v="WV"/>
    <s v="Material Recovery Facility (MRF)"/>
    <s v="Yes"/>
    <n v="19"/>
    <n v="501"/>
    <s v="Abdul Karim"/>
    <s v="01838250861"/>
    <s v="abdul_karim@wvi.org"/>
    <x v="24"/>
    <s v="B"/>
    <s v="B-64"/>
    <n v="21.198640000000001"/>
    <n v="92.164519999999897"/>
    <s v="Camp 8E, Block - A &amp; B"/>
    <n v="2336"/>
    <n v="11467"/>
    <n v="2336"/>
    <n v="11680"/>
    <s v="No"/>
    <m/>
    <s v="Communal collection"/>
    <n v="7"/>
    <s v="Yes"/>
    <s v="Others  (Please specify in next column)"/>
    <s v="Segregation"/>
    <s v="Community people &amp; Other's organization"/>
    <n v="0"/>
    <n v="0"/>
    <s v="Yes"/>
    <s v="Yes"/>
    <m/>
    <n v="1261"/>
    <n v="20209"/>
    <n v="5285"/>
    <n v="4911"/>
    <n v="25226"/>
    <n v="439"/>
    <n v="1120"/>
    <s v="Market place, Different type Institution"/>
    <n v="0"/>
    <s v="No"/>
    <n v="670"/>
    <n v="0"/>
    <m/>
  </r>
  <r>
    <d v="2024-07-03T00:00:00"/>
    <s v="WV"/>
    <s v="Material Recovery Facility (MRF)"/>
    <s v="Yes"/>
    <n v="13"/>
    <n v="142"/>
    <s v="Mohammed Ibrahim"/>
    <n v="1843561037"/>
    <s v="Mohammed_Ibrahim@wvi.org"/>
    <x v="24"/>
    <s v="E"/>
    <s v="B-86"/>
    <n v="21.1996"/>
    <n v="92.161879999999897"/>
    <s v="Camp 8E, Block - E &amp; D"/>
    <n v="1394"/>
    <n v="6725"/>
    <n v="1400"/>
    <n v="7000"/>
    <s v="No"/>
    <m/>
    <s v="Communal collection"/>
    <n v="7"/>
    <s v="Yes"/>
    <s v="Pit composting"/>
    <m/>
    <s v="Community people &amp; Other's organization"/>
    <n v="0"/>
    <n v="0"/>
    <s v="Yes"/>
    <s v="Yes"/>
    <m/>
    <n v="4773"/>
    <n v="16866"/>
    <n v="5255"/>
    <n v="4867"/>
    <n v="19878"/>
    <n v="420"/>
    <n v="1266"/>
    <s v="Market place, Different type Institution"/>
    <n v="0"/>
    <s v="No"/>
    <n v="550"/>
    <n v="0"/>
    <m/>
  </r>
  <r>
    <d v="2024-07-15T00:00:00"/>
    <s v="WV"/>
    <s v="Material Recovery Facility (MRF)"/>
    <s v="Yes"/>
    <n v="11"/>
    <n v="672"/>
    <s v="Md. Atiqur Rahman"/>
    <s v="01612-519294"/>
    <s v="Atiqur_Rahman@wvi.org"/>
    <x v="16"/>
    <s v="A"/>
    <s v="A-2"/>
    <n v="21.17484"/>
    <n v="92.142017999999993"/>
    <s v="Camp 13 (A,F )"/>
    <n v="3116"/>
    <n v="15580"/>
    <n v="3500"/>
    <n v="18000"/>
    <s v="Yes"/>
    <n v="20"/>
    <s v="Household collection"/>
    <n v="6"/>
    <s v="Yes"/>
    <s v="Pit composting"/>
    <m/>
    <s v="Distributed to Camp Community , Host Community &amp; Other's organization"/>
    <n v="0"/>
    <n v="0"/>
    <s v="Yes"/>
    <s v="Yes"/>
    <m/>
    <n v="1520"/>
    <n v="16848"/>
    <n v="25450"/>
    <n v="1820"/>
    <n v="14220"/>
    <n v="25"/>
    <n v="1800"/>
    <s v="Markets, cleaning operations.Camp Cleaning Campaing."/>
    <n v="0"/>
    <s v="No"/>
    <n v="240"/>
    <n v="5550"/>
    <m/>
  </r>
  <r>
    <d v="2024-07-10T00:00:00"/>
    <s v="NGOF"/>
    <s v="Material Recovery Facility (MRF)"/>
    <s v="Yes"/>
    <n v="10"/>
    <n v="112"/>
    <s v="Md. Abul Muttaki"/>
    <s v="+8801722980048"/>
    <s v="muttaki.ngof@gmail.com"/>
    <x v="25"/>
    <s v="B"/>
    <s v="B-07"/>
    <n v="21.205590000000001"/>
    <n v="92.157650000000004"/>
    <s v="Camp-6_Block-A &amp; B"/>
    <n v="2404"/>
    <n v="11058.4"/>
    <n v="1780"/>
    <n v="9214"/>
    <s v="No"/>
    <n v="112"/>
    <s v="Household collection"/>
    <n v="6"/>
    <s v="Yes"/>
    <s v="Box composting"/>
    <m/>
    <s v="Produced Compost fertilizer is currently used for gardening by Rohingya Community people &amp; other actors"/>
    <s v="100kg"/>
    <n v="1550"/>
    <s v="No"/>
    <s v="No"/>
    <s v="Residual waste stored at exciting Landfill inside camp"/>
    <n v="3000"/>
    <n v="10132"/>
    <n v="2086"/>
    <n v="1793"/>
    <n v="8936"/>
    <n v="976"/>
    <n v="3460"/>
    <s v="Market"/>
    <n v="175"/>
    <s v="No"/>
    <s v="No"/>
    <n v="220"/>
    <m/>
  </r>
  <r>
    <d v="2024-07-10T00:00:00"/>
    <s v="NGOF"/>
    <s v="Material Recovery Facility (MRF)"/>
    <s v="Yes"/>
    <n v="12"/>
    <n v="112"/>
    <s v="Md. Abul Muttaki"/>
    <s v="+8801722980048"/>
    <s v="muttaki.ngof@gmail.com"/>
    <x v="25"/>
    <s v="B"/>
    <s v="B-02"/>
    <n v="21.204460000000001"/>
    <n v="92.158389999999898"/>
    <s v="Camp-6_Block-B &amp; D"/>
    <n v="2715"/>
    <n v="12488.999999999998"/>
    <n v="1777"/>
    <n v="9119"/>
    <s v="No"/>
    <n v="112"/>
    <s v="Household collection"/>
    <n v="6"/>
    <s v="Yes"/>
    <s v="Box composting"/>
    <m/>
    <s v="Produced Compost fertilizer is currently used for gardening by Rohingya Community people &amp; other actors"/>
    <n v="0"/>
    <n v="450"/>
    <s v="No"/>
    <s v="No"/>
    <s v="Residual waste stored at exciting Landfill in camp"/>
    <n v="2748"/>
    <n v="6766"/>
    <n v="2003"/>
    <n v="369"/>
    <n v="5123"/>
    <n v="705"/>
    <n v="2748"/>
    <s v="Market"/>
    <n v="60"/>
    <s v="No"/>
    <s v="No"/>
    <n v="80"/>
    <m/>
  </r>
  <r>
    <d v="2024-07-10T00:00:00"/>
    <s v="NGOF"/>
    <s v="Dumping point"/>
    <s v="Yes"/>
    <n v="7"/>
    <n v="56"/>
    <s v="Md. Abul Muttaki"/>
    <s v="+8801722980048"/>
    <s v="muttaki.ngof@gmail.com"/>
    <x v="25"/>
    <s v="B"/>
    <s v="B-06"/>
    <n v="21.205100000000002"/>
    <n v="92.155910000000006"/>
    <s v="Camp-6_Block-B"/>
    <n v="1114"/>
    <n v="5124.3999999999996"/>
    <n v="2567"/>
    <n v="13574"/>
    <s v="Yes"/>
    <n v="56"/>
    <s v="Household collection"/>
    <n v="6"/>
    <s v="No"/>
    <s v="Others  (Please specify in next column)"/>
    <s v="Primary Landfill"/>
    <s v="N/A"/>
    <m/>
    <m/>
    <s v="No"/>
    <s v="No"/>
    <m/>
    <m/>
    <n v="0"/>
    <n v="0"/>
    <n v="0"/>
    <m/>
    <m/>
    <m/>
    <m/>
    <m/>
    <s v="No"/>
    <m/>
    <m/>
    <s v="Land fill out of order"/>
  </r>
  <r>
    <d v="2024-07-10T00:00:00"/>
    <s v="NGOF"/>
    <s v="Material Recovery Facility (MRF)"/>
    <s v="Yes"/>
    <n v="11"/>
    <n v="112"/>
    <s v="Md. Abul Muttaki"/>
    <s v="+8801722980048"/>
    <s v="muttaki.ngof@gmail.com"/>
    <x v="25"/>
    <s v="C"/>
    <s v="C-07"/>
    <n v="21.202120000000001"/>
    <n v="92.155529999999899"/>
    <s v="Camp-6_Block-C"/>
    <n v="1381"/>
    <n v="6352.5999999999995"/>
    <n v="1790"/>
    <n v="9024"/>
    <s v="No"/>
    <n v="112"/>
    <s v="Household collection"/>
    <n v="6"/>
    <s v="Yes"/>
    <s v="Box composting"/>
    <m/>
    <s v="Composting  used by Rohingya Community people &amp; Other Actor as well as FSM and SWM site for gardening"/>
    <n v="75"/>
    <n v="1034"/>
    <s v="No"/>
    <s v="No"/>
    <s v="Residual waste stored at exciting Landfill in camp"/>
    <n v="3000"/>
    <n v="6842"/>
    <n v="595"/>
    <n v="520"/>
    <n v="4695"/>
    <n v="407"/>
    <n v="2762"/>
    <s v="Market"/>
    <n v="90"/>
    <s v="No"/>
    <s v="No"/>
    <n v="150"/>
    <m/>
  </r>
  <r>
    <d v="2024-07-10T00:00:00"/>
    <s v="NGOF"/>
    <s v="Dumping point"/>
    <s v="Yes"/>
    <n v="8"/>
    <n v="17"/>
    <s v="Md. Abul Muttaki"/>
    <s v="+8801722980048"/>
    <s v="muttaki.ngof@gmail.com"/>
    <x v="25"/>
    <s v="D"/>
    <s v="D-03"/>
    <n v="21.201139999999899"/>
    <n v="92.15898"/>
    <s v="Camp-6_Block-D"/>
    <n v="1334"/>
    <n v="6136.4"/>
    <n v="2780"/>
    <n v="13783"/>
    <s v="Yes"/>
    <n v="56"/>
    <s v="Household collection"/>
    <n v="6"/>
    <s v="No"/>
    <s v="Others  (Please specify in next column)"/>
    <s v="Primary Landfill"/>
    <s v="N/A"/>
    <m/>
    <m/>
    <s v="No"/>
    <s v="No"/>
    <m/>
    <m/>
    <n v="0"/>
    <n v="0"/>
    <n v="0"/>
    <m/>
    <m/>
    <m/>
    <m/>
    <m/>
    <s v="No"/>
    <m/>
    <m/>
    <s v="Land fill out of order"/>
  </r>
  <r>
    <d v="2024-07-10T00:00:00"/>
    <s v="NGOF"/>
    <s v="Material Recovery Facility (MRF)"/>
    <s v="Yes"/>
    <n v="22"/>
    <n v="140"/>
    <s v="Saniat Hossain Bhuiyan"/>
    <s v="+8801914974879"/>
    <s v="saniat.ngof@gmail.com"/>
    <x v="26"/>
    <s v="A"/>
    <s v="A-06"/>
    <n v="21.206672999999899"/>
    <n v="92.168672999999899"/>
    <s v="Camp-7_Block-A &amp; B"/>
    <n v="2242"/>
    <n v="10313.199999999999"/>
    <n v="2242"/>
    <n v="10313.199999999999"/>
    <s v="No"/>
    <n v="140"/>
    <s v="Household collection"/>
    <n v="6"/>
    <s v="Yes"/>
    <s v="Box composting"/>
    <m/>
    <s v="Composting  used by Rohingya Community people &amp; Other Actor as well as FSM and SWM site for gardening"/>
    <n v="100"/>
    <n v="1640"/>
    <s v="No"/>
    <s v="No"/>
    <s v="Residual waste stored at exciting Landfill in camp"/>
    <n v="10264"/>
    <n v="7462"/>
    <n v="3070"/>
    <n v="1245"/>
    <n v="5317"/>
    <n v="297"/>
    <n v="10264"/>
    <s v="Market"/>
    <n v="266"/>
    <s v="No"/>
    <s v="No"/>
    <n v="92"/>
    <m/>
  </r>
  <r>
    <d v="2024-07-10T00:00:00"/>
    <s v="NGOF"/>
    <s v="Material Recovery Facility (MRF)"/>
    <s v="Yes"/>
    <n v="21"/>
    <n v="93"/>
    <s v="Saniat Hossain Bhuiyan"/>
    <s v="+8801914974879"/>
    <s v="saniat.ngof@gmail.com"/>
    <x v="26"/>
    <s v="D"/>
    <s v="D-02"/>
    <n v="21.201663"/>
    <n v="92.168721000000005"/>
    <s v="Camp-7_Block-C &amp; D"/>
    <n v="2384"/>
    <n v="10966.4"/>
    <n v="2384"/>
    <n v="10966.4"/>
    <s v="No"/>
    <n v="93"/>
    <s v="Household collection"/>
    <n v="6"/>
    <s v="Yes"/>
    <s v="Box composting"/>
    <m/>
    <s v="Composting  used by Rohingya Community people &amp; Other Actor as well as FSM and SWM site for gardening"/>
    <n v="24"/>
    <n v="673"/>
    <s v="No"/>
    <s v="No"/>
    <s v="Residual waste stored at exciting Landfill in camp"/>
    <n v="3880"/>
    <n v="7327"/>
    <n v="3614"/>
    <n v="1093"/>
    <n v="3456"/>
    <n v="1418"/>
    <n v="5086"/>
    <s v="Market"/>
    <n v="82"/>
    <s v="No"/>
    <s v="No"/>
    <n v="115"/>
    <m/>
  </r>
  <r>
    <d v="2024-07-10T00:00:00"/>
    <s v="NGOF"/>
    <s v="Dumping point"/>
    <s v="Yes"/>
    <n v="13"/>
    <n v="56"/>
    <s v="Saniat Hossain Bhuiyan"/>
    <s v="+8801914974879"/>
    <s v="saniat.ngof@gmail.com"/>
    <x v="26"/>
    <s v="E"/>
    <s v="E-03"/>
    <n v="21.201325789999899"/>
    <n v="92.163432450000002"/>
    <s v="Camp-7_Block-E"/>
    <n v="1338"/>
    <n v="6154.7999999999993"/>
    <n v="1338"/>
    <n v="6154.7999999999993"/>
    <s v="Yes"/>
    <n v="56"/>
    <s v="Household collection"/>
    <n v="6"/>
    <s v="No"/>
    <s v="Others  (Please specify in next column)"/>
    <s v="Primary Landfill"/>
    <s v="N/A"/>
    <n v="0"/>
    <n v="0"/>
    <s v="No"/>
    <s v="Yes"/>
    <m/>
    <n v="250"/>
    <n v="0"/>
    <n v="0"/>
    <n v="0"/>
    <m/>
    <m/>
    <n v="65"/>
    <n v="0"/>
    <m/>
    <s v="No"/>
    <s v="No"/>
    <n v="34"/>
    <m/>
  </r>
  <r>
    <d v="2024-07-10T00:00:00"/>
    <s v="NGOF"/>
    <s v="Dumping point"/>
    <s v="Yes"/>
    <n v="8"/>
    <n v="56"/>
    <s v="Saniat Hossain Bhuiyan"/>
    <s v="+8801914974879"/>
    <s v="saniat.ngof@gmail.com"/>
    <x v="26"/>
    <s v="G"/>
    <s v="G-07"/>
    <n v="21.202290999999899"/>
    <n v="92.159966999999895"/>
    <s v="Camp-7_Block-G"/>
    <n v="1187"/>
    <n v="5460.2"/>
    <n v="1187"/>
    <n v="5460.2"/>
    <s v="Yes"/>
    <n v="56"/>
    <s v="Household collection"/>
    <n v="6"/>
    <s v="No"/>
    <s v="Others  (Please specify in next column)"/>
    <s v="Primary Landfill"/>
    <s v="N/A"/>
    <n v="25"/>
    <n v="315"/>
    <s v="No"/>
    <s v="Yes"/>
    <m/>
    <n v="1243"/>
    <n v="6350.5"/>
    <n v="2119.5"/>
    <n v="1484"/>
    <n v="5972"/>
    <n v="351.3"/>
    <n v="1243.75"/>
    <n v="0"/>
    <n v="78"/>
    <s v="No"/>
    <s v="No"/>
    <n v="88"/>
    <m/>
  </r>
  <r>
    <d v="2024-07-10T00:00:00"/>
    <s v="NGOF"/>
    <s v="Dumping point"/>
    <s v="Yes"/>
    <n v="16"/>
    <n v="56"/>
    <s v="Saniat Hossain Bhuiyan"/>
    <s v="+8801914974879"/>
    <s v="saniat.ngof@gmail.com"/>
    <x v="26"/>
    <s v="G"/>
    <s v="G-06"/>
    <n v="21.200865060000002"/>
    <n v="92.160216410000004"/>
    <s v="Camp-7_Block-F &amp; G"/>
    <n v="2132"/>
    <n v="9807.1999999999989"/>
    <n v="2132"/>
    <n v="9807.1999999999989"/>
    <s v="Yes"/>
    <n v="56"/>
    <s v="Household collection"/>
    <n v="6"/>
    <s v="No"/>
    <s v="Others  (Please specify in next column)"/>
    <s v="Primary Landfill"/>
    <s v="N/A"/>
    <n v="0"/>
    <n v="80"/>
    <s v="No"/>
    <s v="No"/>
    <m/>
    <n v="414"/>
    <n v="2116"/>
    <n v="714"/>
    <n v="478"/>
    <n v="1031"/>
    <n v="117"/>
    <n v="414.5"/>
    <n v="0"/>
    <n v="40"/>
    <s v="No"/>
    <s v="No"/>
    <n v="43"/>
    <m/>
  </r>
  <r>
    <d v="2024-07-10T00:00:00"/>
    <s v="NGOF"/>
    <s v="Plastic recycling facility"/>
    <s v="Yes"/>
    <n v="10"/>
    <n v="120"/>
    <s v="Saniat Hossain Bhuiyan"/>
    <s v="+8801914974879"/>
    <s v="saniat.ngof@gmail.com"/>
    <x v="26"/>
    <s v="Outside of Camp"/>
    <m/>
    <n v="21.201789000000002"/>
    <n v="92.170776000000004"/>
    <s v="Camp-6 &amp; 7_Block-A, B, C, D, E, F &amp; G"/>
    <n v="13305"/>
    <n v="61202.999999999993"/>
    <n v="13305"/>
    <n v="61202.999999999993"/>
    <s v="Yes"/>
    <n v="120"/>
    <s v="Household collection"/>
    <n v="6"/>
    <s v="No"/>
    <s v="Others  (Please specify in next column)"/>
    <s v="Primary Landfill"/>
    <s v="N/A"/>
    <m/>
    <m/>
    <s v="No"/>
    <s v="Yes"/>
    <m/>
    <m/>
    <n v="0"/>
    <n v="0"/>
    <n v="0"/>
    <m/>
    <m/>
    <m/>
    <n v="0"/>
    <m/>
    <s v="No"/>
    <s v="No"/>
    <m/>
    <m/>
  </r>
  <r>
    <d v="2024-07-15T00:00:00"/>
    <s v="NGOF"/>
    <s v="Composting facility (only organics)"/>
    <s v="Yes"/>
    <n v="38"/>
    <n v="97"/>
    <s v="Md. Rajibul Hasan"/>
    <s v="01716127676"/>
    <s v="rajib.we.ngof@gmail.com"/>
    <x v="27"/>
    <s v="B"/>
    <s v="I3"/>
    <n v="21.192160000000001"/>
    <n v="92.158929999999899"/>
    <s v="ABG"/>
    <n v="3688"/>
    <n v="18155"/>
    <n v="3683"/>
    <n v="18531"/>
    <s v="Yes"/>
    <n v="106.58"/>
    <s v="Household collection"/>
    <n v="7"/>
    <s v="Yes"/>
    <s v="Box composting"/>
    <s v="N/A"/>
    <s v="At the camp and host community for plantation, and HH vegetation, etc"/>
    <n v="698.16666666666663"/>
    <n v="10"/>
    <s v="Yes"/>
    <s v="No"/>
    <s v="We are using the residual waste as an alternative of soil for protection purposes"/>
    <n v="1795.5"/>
    <n v="38845.360000000001"/>
    <n v="290630.24464631802"/>
    <n v="10852.28243061461"/>
    <n v="30469.10833333333"/>
    <n v="525.94189004465397"/>
    <m/>
    <s v="Markets, other sector activities"/>
    <n v="694.16666666666663"/>
    <s v="No"/>
    <n v="525.94189004465397"/>
    <n v="0"/>
    <s v="There are numerous markets in the camp, and the owners are frequently throwing waste into the primary drains and roads. As a result, a significant amount of organic and inorganic waste is being generated daily. It's very difficult to manage this waste with our existing facilities."/>
  </r>
  <r>
    <d v="2024-07-15T00:00:00"/>
    <s v="NGOF"/>
    <s v="Composting facility (only organics)"/>
    <s v="Yes"/>
    <n v="36"/>
    <n v="98"/>
    <s v="Md. Rajibul Hasan"/>
    <s v="01716127676"/>
    <s v="rajib.we.ngof@gmail.com"/>
    <x v="27"/>
    <s v="C"/>
    <s v="H33"/>
    <n v="21.193079000000001"/>
    <n v="92.156948999999898"/>
    <s v="CDF"/>
    <n v="2878"/>
    <n v="14147"/>
    <n v="3649"/>
    <n v="15862"/>
    <s v="Yes"/>
    <n v="89"/>
    <s v="Household collection"/>
    <n v="7"/>
    <s v="Yes"/>
    <s v="Box composting"/>
    <s v="N/A"/>
    <s v="At the camp and host community for plantation, and HH vegetation, etc"/>
    <n v="738.13909313725492"/>
    <n v="637.98"/>
    <s v="Yes"/>
    <s v="No"/>
    <s v="We are using the residual waste as an alternative of soil for protection purposes"/>
    <n v="1978.84"/>
    <n v="27088.53"/>
    <n v="202668.89278434092"/>
    <n v="7567.7604272473418"/>
    <n v="22227.204999999998"/>
    <n v="366.76176168096549"/>
    <m/>
    <s v="Markets, other sector activities"/>
    <n v="748.33333333333337"/>
    <s v="No"/>
    <n v="366.76176168096549"/>
    <n v="0"/>
    <s v="There are numerous markets in the camp, and the owners are frequently throwing waste into the primary drains and roads. As a result, a significant amount of organic and inorganic waste is being generated daily. It's very difficult to manage this waste with our existing facilities."/>
  </r>
  <r>
    <d v="2024-07-15T00:00:00"/>
    <s v="NGOF"/>
    <s v="Composting facility (only organics)"/>
    <s v="Yes"/>
    <n v="11"/>
    <n v="69"/>
    <s v="Md. Rajibul Hasan"/>
    <s v="01716127676"/>
    <s v="rajib.we.ngof@gmail.com"/>
    <x v="27"/>
    <s v="C"/>
    <s v="H33"/>
    <n v="21.193325000000002"/>
    <n v="92.157103000000006"/>
    <s v="E"/>
    <n v="809"/>
    <n v="3843"/>
    <n v="1272"/>
    <n v="5674"/>
    <s v="Yes"/>
    <n v="69.680000000000007"/>
    <s v="Household collection"/>
    <n v="7"/>
    <s v="Yes"/>
    <s v="Barrel composting"/>
    <s v="N/A"/>
    <s v="At the camp and host community for plantation, and HH vegetation, etc"/>
    <n v="151.02757352941174"/>
    <n v="217.02"/>
    <s v="Yes"/>
    <s v="No"/>
    <s v="We are using the residual waste as an alternative of soil for protection purposes"/>
    <n v="281.27999999999997"/>
    <n v="10878.68"/>
    <n v="81391.276328215448"/>
    <n v="3039.192012437999"/>
    <n v="8794.66"/>
    <n v="147.29052634319712"/>
    <m/>
    <s v="Markets, other sector activities"/>
    <n v="192.5"/>
    <s v="No"/>
    <n v="147.29052634319712"/>
    <n v="0"/>
    <s v="There are numerous markets in the camp, and the owners are frequently throwing waste into the primary drains and roads. As a result, a significant amount of organic and inorganic waste is being generated daily. It's very difficult to manage this waste with our existing facilities."/>
  </r>
  <r>
    <d v="2024-07-14T00:00:00"/>
    <s v="NGOF"/>
    <s v="Material Recovery Facility (MRF)"/>
    <s v="Yes"/>
    <n v="30"/>
    <n v="223"/>
    <s v="S.M. Mustain Billah"/>
    <n v="1870093103"/>
    <s v="ngof.mustain@gmail.com"/>
    <x v="28"/>
    <s v="D"/>
    <s v="D02"/>
    <n v="20.951250000000002"/>
    <n v="92.257949999999894"/>
    <s v="Camp-26, Block: A,B,C,D"/>
    <n v="3336"/>
    <n v="15660"/>
    <n v="2000"/>
    <n v="10000"/>
    <s v="No"/>
    <n v="200"/>
    <s v="Both "/>
    <n v="6"/>
    <s v="Yes"/>
    <s v="Windrow composting"/>
    <m/>
    <s v="1.To Beneficieries._x000a_2.To Local Stakeholder._x000a_3.To Cic._x000a_(Gardening Purpose)"/>
    <n v="1000"/>
    <n v="540"/>
    <s v="Yes"/>
    <s v="Yes"/>
    <m/>
    <n v="600"/>
    <n v="39080"/>
    <n v="5932.24"/>
    <n v="5688"/>
    <n v="33500"/>
    <n v="35"/>
    <n v="4840"/>
    <s v="Markets,Surface Waste of Inside the Camps,Block Cleaning Campaign."/>
    <n v="1200"/>
    <s v="Yes"/>
    <n v="60"/>
    <s v="No"/>
    <s v="Require facilities to manage slow degradable waste and drain waste."/>
  </r>
  <r>
    <d v="2024-07-14T00:00:00"/>
    <s v="NGOF"/>
    <s v="Material Recovery Facility (MRF)"/>
    <s v="Yes"/>
    <n v="13"/>
    <n v="272"/>
    <s v="S.M. Mustain Billah"/>
    <n v="1870093103"/>
    <s v="ngof.mustain@gmail.com"/>
    <x v="28"/>
    <s v="G"/>
    <s v="G01"/>
    <n v="20.9574099999999"/>
    <n v="92.253209999999896"/>
    <s v="Camp-26, Block: I"/>
    <n v="948"/>
    <n v="4820"/>
    <n v="2000"/>
    <n v="10000"/>
    <s v="No"/>
    <n v="180"/>
    <s v="Both "/>
    <n v="6"/>
    <s v="Yes"/>
    <s v="Windrow composting"/>
    <m/>
    <s v="1.To Beneficieries._x000a_2.To Local Stakeholder._x000a_3.To Cic._x000a_(Gardening Purpose)"/>
    <n v="300"/>
    <n v="4905"/>
    <s v="Yes"/>
    <s v="Yes"/>
    <m/>
    <n v="250"/>
    <n v="11290"/>
    <n v="563.37"/>
    <n v="5581.31"/>
    <n v="11250"/>
    <n v="15"/>
    <n v="1200"/>
    <s v="Markets,Surface Waste of Inside the Camps,Block Cleaning Campaign."/>
    <n v="400"/>
    <s v="Yes"/>
    <n v="25"/>
    <s v="No"/>
    <m/>
  </r>
  <r>
    <d v="2024-07-14T00:00:00"/>
    <s v="NGOF"/>
    <s v="Material Recovery Facility (MRF)"/>
    <s v="Yes"/>
    <n v="30"/>
    <n v="223"/>
    <s v="S.M. Mustain Billah"/>
    <s v="01870093103"/>
    <s v="ngof.mustain@gmail.com"/>
    <x v="28"/>
    <s v="D"/>
    <s v="D02"/>
    <n v="20.951250000000002"/>
    <n v="92.257949999999994"/>
    <s v="Camp-26, Block: A,B,C,D"/>
    <n v="3336"/>
    <n v="15660"/>
    <n v="2000"/>
    <n v="10000"/>
    <s v="Yes"/>
    <n v="200"/>
    <s v="Household collection"/>
    <n v="6"/>
    <s v="Yes"/>
    <s v="Windrow composting"/>
    <m/>
    <s v="1.To Beneficieries._x000a_2.To Local Stakeholder._x000a_3.To Cic._x000a_(Gardening Purpose)"/>
    <n v="1000"/>
    <n v="540"/>
    <s v="Yes"/>
    <s v="No"/>
    <s v="Omni Processor"/>
    <n v="600"/>
    <n v="39080"/>
    <n v="5932.24"/>
    <n v="5688"/>
    <n v="33500"/>
    <n v="35"/>
    <n v="4840"/>
    <s v="Markets,Surface Waste of Inside the Camps,Block Cleaning Campaign."/>
    <n v="1200"/>
    <s v="Yes"/>
    <n v="60"/>
    <s v="No"/>
    <s v="Require facilities to manage slow degradable waste and drain waste."/>
  </r>
  <r>
    <d v="2024-07-14T00:00:00"/>
    <s v="NGOF"/>
    <s v="Material Recovery Facility (MRF)"/>
    <s v="Yes"/>
    <n v="13"/>
    <n v="272"/>
    <s v="S.M. Mustain Billah"/>
    <s v="01870093103"/>
    <s v="ngof.mustain@gmail.com"/>
    <x v="28"/>
    <s v="G"/>
    <s v="G01"/>
    <n v="20.957409999999999"/>
    <n v="92.253209999999996"/>
    <s v="Camp-26, Block: I"/>
    <n v="948"/>
    <n v="4820"/>
    <n v="2000"/>
    <n v="10000"/>
    <s v="Yes"/>
    <n v="180"/>
    <s v="Household collection"/>
    <n v="6"/>
    <s v="Yes"/>
    <s v="Windrow composting"/>
    <m/>
    <s v="1.To Beneficieries._x000a_2.To Local Stakeholder._x000a_3.To Cic._x000a_(Gardening Purpose)"/>
    <n v="300"/>
    <n v="4905"/>
    <s v="Yes"/>
    <s v="No"/>
    <s v="Omni Processor"/>
    <n v="250"/>
    <n v="11290"/>
    <n v="563.37"/>
    <n v="5581.31"/>
    <n v="11250"/>
    <n v="15"/>
    <n v="1200"/>
    <s v="Markets,Surface Waste of Inside the Camps,Block Cleaning Campaign."/>
    <n v="400"/>
    <s v="Yes"/>
    <n v="25"/>
    <s v="No"/>
    <m/>
  </r>
  <r>
    <d v="2024-07-14T00:00:00"/>
    <s v="NGOF"/>
    <s v="Material Recovery Facility (MRF)"/>
    <s v="Yes"/>
    <n v="34"/>
    <n v="180"/>
    <s v="MD.Shahidul haque"/>
    <s v="01882208947"/>
    <s v="shahidul@gmail.com"/>
    <x v="29"/>
    <s v="A"/>
    <m/>
    <n v="21.212779999999899"/>
    <n v="92.164680000000004"/>
    <s v="KTP RC- Block: A,B,C,D,E,F,G"/>
    <n v="4205"/>
    <n v="18237"/>
    <n v="4205"/>
    <n v="10000"/>
    <s v="Yes"/>
    <n v="10"/>
    <s v="Household collection"/>
    <n v="6"/>
    <s v="Yes"/>
    <s v="Windrow composting"/>
    <m/>
    <s v="Distributed to benificiaries, _x000a_Usage of compost for gardening and vegetables."/>
    <n v="1110"/>
    <n v="2269.25"/>
    <s v="Yes"/>
    <s v="Yes"/>
    <m/>
    <m/>
    <n v="21479"/>
    <n v="10379"/>
    <n v="42207"/>
    <n v="29711"/>
    <n v="273"/>
    <n v="10780"/>
    <s v="Markets, Garbage, Surface Waste of Inside the Camps, Block Cleaning Campaing"/>
    <n v="596"/>
    <s v="Yes"/>
    <m/>
    <m/>
    <m/>
  </r>
  <r>
    <d v="2024-07-14T00:00:00"/>
    <s v="NGOF"/>
    <s v="Material Recovery Facility (MRF)"/>
    <s v="Yes"/>
    <n v="10"/>
    <n v="2500"/>
    <s v="Md. Shahinur Rahman"/>
    <s v="01880624718"/>
    <s v="ngof.shahin@gmail.com"/>
    <x v="30"/>
    <s v="F"/>
    <s v="F2"/>
    <n v="21.202921"/>
    <n v="92.139172000000002"/>
    <s v="Camp-04, Block-A,B,C,D,E,F,G"/>
    <n v="7334"/>
    <n v="32576"/>
    <n v="8000"/>
    <n v="40000"/>
    <s v="Yes"/>
    <n v="240"/>
    <s v="Household collection"/>
    <n v="6"/>
    <s v="Yes"/>
    <s v="Windrow composting"/>
    <m/>
    <s v="H.H ,NGOF vegetable demonstration project and other organization"/>
    <n v="6000"/>
    <n v="36782"/>
    <s v="Yes"/>
    <s v="Yes"/>
    <m/>
    <n v="120"/>
    <n v="47500"/>
    <n v="4500"/>
    <n v="6500"/>
    <n v="36393"/>
    <n v="120"/>
    <n v="7459"/>
    <s v="Shelter O &amp; M waste, Camp cleaning campaign"/>
    <n v="9000"/>
    <s v="Yes"/>
    <n v="120"/>
    <n v="0"/>
    <m/>
  </r>
  <r>
    <d v="2024-07-14T00:00:00"/>
    <s v="NGOF"/>
    <s v="Material Recovery Facility (MRF)"/>
    <s v="Yes"/>
    <n v="27"/>
    <n v="3237"/>
    <s v="Md. Aktar Hossain"/>
    <s v="01845820950"/>
    <s v="mdakterhossain199092@gmail.com"/>
    <x v="31"/>
    <s v="C"/>
    <s v="N/A"/>
    <n v="20.952611000000001"/>
    <n v="92.251658000000006"/>
    <s v="Camp: NYP RC, Block: B, C, D, E, P"/>
    <n v="3472"/>
    <n v="15931"/>
    <n v="2000"/>
    <n v="10000"/>
    <s v="No"/>
    <m/>
    <s v="Household collection"/>
    <n v="6"/>
    <s v="Yes"/>
    <s v="Windrow composting"/>
    <s v="N/A"/>
    <s v="1.To Beneficieries._x000a_2.To Local Stakeholder._x000a_3.To Cic._x000a_(Gardening Purpose)_x000a_4. Others NGO agencies "/>
    <n v="1527"/>
    <n v="3960"/>
    <s v="Yes"/>
    <s v="No"/>
    <s v="Omni Processor"/>
    <n v="145"/>
    <n v="26885"/>
    <n v="5174"/>
    <n v="5896"/>
    <n v="20462"/>
    <n v="3132"/>
    <n v="4544"/>
    <s v="Markets,Surface Waste of Inside the Camps,Block Cleaning Campaign."/>
    <n v="2464"/>
    <s v="Yes"/>
    <n v="63"/>
    <s v="No"/>
    <s v="Need a central landfill site for Teknaf._x000a__x000a_"/>
  </r>
  <r>
    <d v="2024-07-14T00:00:00"/>
    <s v="NGOF"/>
    <s v="Material Recovery Facility (MRF)"/>
    <s v="Yes"/>
    <n v="13"/>
    <n v="1618"/>
    <s v="Md. Ala Uddin"/>
    <s v="01679467856"/>
    <s v="md.alauddin117149@gmail.com"/>
    <x v="31"/>
    <s v="H"/>
    <s v="N/A"/>
    <n v="20.961089999999899"/>
    <n v="92.248270000000005"/>
    <s v="Camp: NYP RC, Block: H &amp; I"/>
    <n v="1800"/>
    <n v="8233"/>
    <n v="2000"/>
    <n v="10000"/>
    <s v="No"/>
    <m/>
    <s v="Household collection"/>
    <n v="6"/>
    <s v="Yes"/>
    <s v="Windrow composting"/>
    <s v="N/A"/>
    <s v="1.To Beneficieries._x000a_2.To Local Stakeholder._x000a_3.To Cic._x000a_(Gardening Purpose)_x000a_4. Others NGO agencies "/>
    <n v="1018"/>
    <n v="5600"/>
    <s v="Yes"/>
    <s v="No"/>
    <s v="Omni Processor"/>
    <n v="621"/>
    <n v="13140"/>
    <n v="2744"/>
    <n v="2419"/>
    <n v="11042"/>
    <n v="1620"/>
    <n v="2450"/>
    <s v="Markets,Surface Waste of Inside the Camps,Block Cleaning Campaign."/>
    <n v="1643"/>
    <s v="Yes"/>
    <n v="42"/>
    <s v="No"/>
    <s v="Need a central landfill site for Teknaf._x000a__x000a_"/>
  </r>
  <r>
    <d v="2024-07-14T00:00:00"/>
    <s v="OPCA"/>
    <s v="Material Recovery Facility (MRF)"/>
    <s v="Yes"/>
    <n v="10"/>
    <n v="2932"/>
    <s v="Farhad Hossain"/>
    <n v="1836824468"/>
    <s v="farhadhossainengr@gmail.com"/>
    <x v="17"/>
    <s v="C"/>
    <s v="C-03"/>
    <n v="21.203610999999899"/>
    <n v="92.138610999999898"/>
    <s v="B,C,D,E,F,I,H"/>
    <n v="2002"/>
    <n v="8984"/>
    <n v="1916"/>
    <n v="9580"/>
    <s v="Yes"/>
    <n v="52193.4"/>
    <s v="Household collection"/>
    <n v="7"/>
    <s v="Yes"/>
    <s v="Windrow composting"/>
    <m/>
    <s v="Rohingya beneficiary, Agriculture related organization, Host Community."/>
    <n v="750"/>
    <n v="3212"/>
    <s v="No"/>
    <s v="Yes"/>
    <m/>
    <n v="3150"/>
    <n v="1231"/>
    <n v="1821"/>
    <n v="1523"/>
    <n v="3210"/>
    <n v="1234"/>
    <n v="3150"/>
    <s v="Mosque, NGO Office, Shop."/>
    <n v="950"/>
    <s v="No"/>
    <n v="0"/>
    <n v="920"/>
    <m/>
  </r>
  <r>
    <d v="2024-07-11T00:00:00"/>
    <s v="SHED"/>
    <s v="Material Recovery Facility (MRF)"/>
    <s v="Yes"/>
    <n v="20"/>
    <n v="600"/>
    <s v="Md. Mohiuddin"/>
    <n v="1750945064"/>
    <s v="mmohiuddinmoon3@gmail.com"/>
    <x v="16"/>
    <s v="A"/>
    <s v="A-2"/>
    <n v="21.172841999999999"/>
    <n v="92.138897"/>
    <s v="Camp 13 (B,C,D)"/>
    <n v="3736"/>
    <n v="18389"/>
    <n v="4000"/>
    <n v="22000"/>
    <s v="Yes"/>
    <n v="20"/>
    <s v="Household collection"/>
    <n v="6"/>
    <s v="Yes"/>
    <s v="Box composting"/>
    <m/>
    <s v="Distributed to Camp Community , Institution &amp; Host Community."/>
    <n v="786"/>
    <n v="2749"/>
    <s v="Yes"/>
    <s v="Yes"/>
    <m/>
    <n v="357"/>
    <n v="24527"/>
    <n v="46332"/>
    <n v="2726"/>
    <n v="23253"/>
    <n v="27"/>
    <n v="3062"/>
    <s v="Markets, Shelter conostruction waste materials, cleaning operations.Camp Cleaning Campaing."/>
    <n v="980"/>
    <s v="No"/>
    <n v="27"/>
    <n v="0"/>
    <m/>
  </r>
  <r>
    <d v="2024-07-11T00:00:00"/>
    <s v="SHED"/>
    <s v="Material Recovery Facility (MRF)"/>
    <s v="Yes"/>
    <n v="8"/>
    <n v="300"/>
    <s v="Md. Mohiuddin"/>
    <n v="1750945064"/>
    <s v="mmohiuddinmoon3@gmail.com"/>
    <x v="16"/>
    <s v="A"/>
    <s v="A-2"/>
    <n v="21.172923000000001"/>
    <n v="92.139050999999995"/>
    <s v="Camp 13 (E)"/>
    <n v="1021"/>
    <n v="5064"/>
    <n v="1000"/>
    <n v="5500"/>
    <s v="Yes"/>
    <n v="20"/>
    <s v="Household collection"/>
    <n v="6"/>
    <s v="Yes"/>
    <s v="Barrel composting"/>
    <m/>
    <s v="Distributed to Camp Community , Institution &amp; Host Community."/>
    <n v="224"/>
    <n v="1166"/>
    <s v="Yes"/>
    <s v="Yes"/>
    <m/>
    <n v="189"/>
    <n v="5794"/>
    <n v="15444"/>
    <n v="1634"/>
    <n v="5360"/>
    <n v="16"/>
    <n v="966"/>
    <s v="Markets, Shelter conostruction waste materials, cleaning operations.Camp Cleaning Campaing."/>
    <n v="196"/>
    <s v="No"/>
    <n v="16"/>
    <n v="0"/>
    <m/>
  </r>
  <r>
    <d v="2024-07-11T00:00:00"/>
    <s v="SHED"/>
    <s v="Material Recovery Facility (MRF)"/>
    <s v="Yes"/>
    <n v="9"/>
    <n v="315"/>
    <s v="Md. Abdul Aziz"/>
    <s v="01712-985639"/>
    <s v="azizpmwash@gmail.com"/>
    <x v="19"/>
    <s v="A"/>
    <s v="M-34"/>
    <n v="92.139201999999997"/>
    <n v="21.191718000000002"/>
    <s v="Camp 20:(A, partially-B block), 14 out of 21 majhi blocks"/>
    <n v="1113"/>
    <n v="5412"/>
    <n v="1000"/>
    <n v="5500"/>
    <s v="Yes"/>
    <n v="315"/>
    <s v="Household collection"/>
    <n v="6"/>
    <s v="Yes"/>
    <s v="Barrel composting"/>
    <m/>
    <s v="To Beneficiaries of camp"/>
    <n v="600"/>
    <n v="384"/>
    <s v="Yes"/>
    <s v="Yes"/>
    <m/>
    <n v="2250"/>
    <n v="9500"/>
    <n v="2000"/>
    <n v="500"/>
    <n v="9300"/>
    <n v="50"/>
    <n v="3000"/>
    <s v="Markets, Shelter conostruction waste materials, cleaning operations.Camp Cleaning Campaing."/>
    <n v="600"/>
    <s v="No"/>
    <n v="500"/>
    <n v="0"/>
    <m/>
  </r>
  <r>
    <d v="2024-07-11T00:00:00"/>
    <s v="SHED"/>
    <s v="Material Recovery Facility (MRF)"/>
    <s v="Yes"/>
    <n v="16"/>
    <n v="365"/>
    <s v="Md. Abdul Aziz"/>
    <s v="01712-985639"/>
    <s v="azizpmwash@gmail.com"/>
    <x v="19"/>
    <s v="B"/>
    <s v="M-39"/>
    <n v="21.189550000000001"/>
    <n v="92.13776"/>
    <s v="All stage of Camp-20Ext (S1, S2, S3, S4)"/>
    <n v="2360"/>
    <n v="11271"/>
    <n v="2000"/>
    <n v="12000"/>
    <s v="Yes"/>
    <n v="365"/>
    <s v="Household collection"/>
    <n v="6"/>
    <s v="Yes"/>
    <s v="Barrel composting"/>
    <m/>
    <s v="To Beneficiaries of camp"/>
    <n v="800"/>
    <n v="560"/>
    <s v="Yes"/>
    <s v="Yes"/>
    <m/>
    <n v="5500"/>
    <n v="20700"/>
    <n v="4000"/>
    <n v="1000"/>
    <n v="20200"/>
    <n v="100"/>
    <n v="4120"/>
    <s v="Markets, Shelter conostruction waste materials, cleaning operations.Camp Cleaning Campaing."/>
    <n v="1000"/>
    <s v="No"/>
    <n v="1000"/>
    <n v="0"/>
    <m/>
  </r>
  <r>
    <d v="2024-06-03T00:00:00"/>
    <s v="TDH"/>
    <s v="Material Recovery Facility (MRF)"/>
    <s v="Yes"/>
    <n v="32"/>
    <n v="1242"/>
    <s v="Ashiqur Rahman"/>
    <s v="01991484684"/>
    <s v="ashiqur.rahman@tdh.org"/>
    <x v="3"/>
    <s v="A"/>
    <s v="Nearest camp 27, block A (HC)"/>
    <n v="20.947658000000001"/>
    <n v="92.260463999999999"/>
    <s v="Camp 26: F, G &amp; H block and sorrounding host"/>
    <n v="3108"/>
    <n v="14663"/>
    <n v="3500"/>
    <n v="16000"/>
    <s v="No"/>
    <n v="120"/>
    <s v="Both "/>
    <n v="5"/>
    <s v="Yes"/>
    <s v="Barrel composting"/>
    <m/>
    <s v="Community through agriculture &amp; livelihood sector"/>
    <n v="150"/>
    <n v="700"/>
    <s v="Yes"/>
    <s v="No"/>
    <s v="Sanitary landfill "/>
    <n v="0"/>
    <n v="16570"/>
    <n v="21830"/>
    <n v="18955"/>
    <n v="3170"/>
    <n v="4900"/>
    <n v="48950"/>
    <n v="0"/>
    <n v="200"/>
    <s v="Yes"/>
    <n v="1010"/>
    <n v="0"/>
    <s v="Tdh has plastic recycling plant, glass crusher  &amp; composting facilities inside of SWM facilities. Tdh received the glasses from other agencies and already more than 11000 kgs of sharp waste/glass received from different agencis"/>
  </r>
  <r>
    <d v="2024-07-16T00:00:00"/>
    <s v="VERC"/>
    <s v="Material Recovery Facility (MRF)"/>
    <s v="Yes"/>
    <n v="48"/>
    <n v="320"/>
    <s v="Md. Shamsul Haque"/>
    <n v="1716508971"/>
    <s v="shamsul1810@gmail.com"/>
    <x v="21"/>
    <s v="D"/>
    <s v="I-18"/>
    <n v="21.1968723899999"/>
    <n v="92.166869680000005"/>
    <s v="Camp 08W, Block A,B,C &amp;D"/>
    <n v="4652"/>
    <n v="23564"/>
    <n v="5000"/>
    <n v="22500"/>
    <s v="Yes"/>
    <n v="98"/>
    <s v="Household collection"/>
    <n v="7"/>
    <s v="Yes"/>
    <s v="Box composting"/>
    <m/>
    <s v="Compost are distributing among the NGOs those who are working HH level gardening for nutrition, Rohinga people of camp 8W and DAE"/>
    <n v="1500"/>
    <n v="3500"/>
    <s v="Yes"/>
    <s v="Yes"/>
    <m/>
    <n v="36000"/>
    <n v="55000"/>
    <n v="6000"/>
    <n v="1000"/>
    <n v="32000"/>
    <n v="650"/>
    <n v="29350"/>
    <s v="Market, shop and road"/>
    <n v="1500"/>
    <s v="Yes"/>
    <n v="650"/>
    <n v="2500"/>
    <m/>
  </r>
  <r>
    <d v="2024-07-16T00:00:00"/>
    <s v="DPHE"/>
    <s v="Material Recovery Facility (MRF)"/>
    <s v="Yes"/>
    <n v="23"/>
    <n v="650"/>
    <s v="Rakib"/>
    <s v="01878-734902"/>
    <s v="rakibbpi0002@gmail.com"/>
    <x v="21"/>
    <s v="F"/>
    <s v="A-47"/>
    <n v="21.196697"/>
    <n v="92.152449000000004"/>
    <s v="Camp 08W, Block E &amp;F"/>
    <n v="2302"/>
    <n v="11637"/>
    <n v="5000"/>
    <n v="21000"/>
    <s v="Yes"/>
    <n v="130"/>
    <s v="Household collection"/>
    <n v="7"/>
    <s v="Yes"/>
    <s v="Box composting"/>
    <m/>
    <s v="Compost is not used so far"/>
    <n v="400"/>
    <n v="5000"/>
    <s v="No"/>
    <s v="No"/>
    <s v="Camp-4ext"/>
    <n v="1200"/>
    <n v="22500"/>
    <n v="2000"/>
    <n v="500"/>
    <n v="17000"/>
    <n v="500"/>
    <n v="7500"/>
    <s v="Market, shop and road"/>
    <n v="400"/>
    <s v="No"/>
    <s v="No"/>
    <s v="No"/>
    <s v="VERC is collecting waste from Block E and F using 18 waste collection volunteer and deliver the waste to the DPHE plant. DPHE has 5 segragation volunteer in the plant."/>
  </r>
  <r>
    <d v="2024-07-16T00:00:00"/>
    <s v="VERC"/>
    <s v="Plastic recycling facility"/>
    <s v="Yes"/>
    <n v="8"/>
    <n v="594"/>
    <s v="Md. Shamsul Haque"/>
    <n v="1716508971"/>
    <s v="shamsul1810@gmail.com"/>
    <x v="21"/>
    <s v="Host community"/>
    <m/>
    <n v="21.216149999999899"/>
    <n v="92.144999999999897"/>
    <s v="Camp 08W, Blocl A,B,C,D,E &amp; F"/>
    <n v="6954"/>
    <n v="35201"/>
    <n v="7500"/>
    <n v="36000"/>
    <s v="Yes"/>
    <n v="20"/>
    <s v="Household collection"/>
    <m/>
    <m/>
    <s v="Others  (Please specify in next column)"/>
    <m/>
    <m/>
    <m/>
    <m/>
    <m/>
    <m/>
    <m/>
    <m/>
    <n v="0"/>
    <n v="0"/>
    <n v="0"/>
    <m/>
    <m/>
    <m/>
    <m/>
    <m/>
    <s v="No"/>
    <m/>
    <m/>
    <m/>
  </r>
  <r>
    <d v="2024-06-03T00:00:00"/>
    <s v="NABOLOK"/>
    <s v="Composting facility (only organics)"/>
    <s v="Yes"/>
    <n v="20"/>
    <n v="2045"/>
    <s v="Md. Siddiqur Rahman"/>
    <n v="1712024697"/>
    <s v="nabolok.rrcoxb@gmail.com"/>
    <x v="2"/>
    <s v="F"/>
    <s v="F1,F2,F3,F4,F5,F6"/>
    <n v="20.973885024800001"/>
    <n v="92.246759343899896"/>
    <s v="Camp-24,Block F."/>
    <n v="1505"/>
    <n v="7224"/>
    <n v="1505"/>
    <n v="7224"/>
    <s v="Yes"/>
    <n v="501.76"/>
    <s v="Both "/>
    <n v="6"/>
    <s v="Yes"/>
    <s v="Barrel composting"/>
    <m/>
    <s v="Host &amp; Rohingya communities"/>
    <n v="70"/>
    <n v="10"/>
    <s v="Yes"/>
    <s v="No"/>
    <s v="We brought residual waste for land fill at our own plant"/>
    <n v="155"/>
    <n v="8800"/>
    <n v="35000"/>
    <n v="1580"/>
    <n v="643"/>
    <n v="150"/>
    <n v="8007"/>
    <n v="3900"/>
    <n v="80"/>
    <s v="Yes"/>
    <n v="50"/>
    <n v="250"/>
    <m/>
  </r>
  <r>
    <d v="2024-06-14T00:00:00"/>
    <s v="NABOLOK"/>
    <s v="Dumping point and composting facilities only"/>
    <s v="Yes"/>
    <n v="7"/>
    <n v="557"/>
    <s v="Md. Siddiqur Rahman"/>
    <n v="1712024697"/>
    <s v="nabolok.rrcoxb@gmail.com"/>
    <x v="28"/>
    <s v="E"/>
    <s v="E2,E3,E4,E5,E6,E7,E8,E9"/>
    <n v="20.949918"/>
    <n v="92.253796100000002"/>
    <s v="Camp-26,Block E."/>
    <n v="1217"/>
    <n v="5842"/>
    <n v="1217"/>
    <n v="5842"/>
    <s v="Yes"/>
    <n v="75"/>
    <s v="Both "/>
    <n v="6"/>
    <s v="Yes"/>
    <s v="Barrel composting"/>
    <s v="We collected waste from Communal bin and drain and we brought it for dummping at a specific dumpping point in our E block."/>
    <s v="Host &amp; Rohingya communities"/>
    <n v="40"/>
    <n v="15"/>
    <s v="No"/>
    <s v="No"/>
    <s v="We brought residual waste for land fill at our own plant"/>
    <n v="120"/>
    <n v="12000"/>
    <n v="9800"/>
    <n v="5950"/>
    <n v="720"/>
    <n v="200"/>
    <n v="1180"/>
    <n v="400"/>
    <n v="90"/>
    <s v="Yes"/>
    <n v="70"/>
    <n v="300"/>
    <s v="we started house to house waste collection from january 2024."/>
  </r>
  <r>
    <d v="2024-06-30T00:00:00"/>
    <s v="BDRCS"/>
    <s v="Material Recovery Facility (MRF)"/>
    <s v="Yes"/>
    <n v="4"/>
    <n v="250"/>
    <s v="Hemayan Chakma"/>
    <s v="01817669660"/>
    <s v="wash.officer02.cxb@grc-bangladesh.org "/>
    <x v="16"/>
    <s v="G"/>
    <s v="G3"/>
    <n v="21.181688000000001"/>
    <n v="92.136259999999993"/>
    <s v="Camp13, G block"/>
    <n v="1335"/>
    <n v="6600"/>
    <n v="1000"/>
    <n v="5000"/>
    <s v="Yes"/>
    <n v="20"/>
    <s v="Both "/>
    <n v="5"/>
    <s v="Yes"/>
    <s v="Box composting"/>
    <s v="N/A"/>
    <s v="storage"/>
    <n v="0"/>
    <n v="500"/>
    <s v="No"/>
    <s v="Yes"/>
    <s v="N/A"/>
    <n v="1800"/>
    <n v="3500"/>
    <n v="7000"/>
    <n v="500"/>
    <n v="1200"/>
    <n v="500"/>
    <n v="1800"/>
    <s v="Market, LC "/>
    <n v="150"/>
    <s v="No"/>
    <s v="N/A"/>
    <n v="200"/>
    <m/>
  </r>
  <r>
    <d v="2024-06-30T00:00:00"/>
    <s v="BDRCS"/>
    <s v="Material Recovery Facility (MRF)"/>
    <s v="Yes"/>
    <n v="39"/>
    <n v="1335"/>
    <s v="Shahinur Alam Nayem"/>
    <n v="1711989777"/>
    <s v="mdshahinur.alam@bdrcs.org"/>
    <x v="14"/>
    <s v="Block- A, B, F &amp; G"/>
    <s v="Adjacent to F block , outside of camp boundary"/>
    <n v="21.0920913"/>
    <n v="92.082855899999998"/>
    <s v="Camp-15, Main Block- A, B, F &amp; G."/>
    <n v="5235"/>
    <n v="26260"/>
    <n v="11500"/>
    <n v="56000"/>
    <s v="Yes"/>
    <n v="250"/>
    <s v="Both"/>
    <s v="5"/>
    <s v="Yes"/>
    <s v="Windrow composting"/>
    <s v="N/A"/>
    <s v="intervention area"/>
    <s v=" Need base"/>
    <n v="44000"/>
    <s v="Yes"/>
    <s v="Yes"/>
    <s v="N/A"/>
    <n v="17000"/>
    <n v="56000"/>
    <s v="N/A"/>
    <n v="600"/>
    <n v="29650"/>
    <n v="22893"/>
    <n v="1703"/>
    <s v="Market,LC Hospital service, Police camp etc."/>
    <n v="18000"/>
    <s v="Yes"/>
    <n v="5000"/>
    <s v="00"/>
    <m/>
  </r>
  <r>
    <d v="2024-06-30T00:00:00"/>
    <s v="BDRCS"/>
    <s v="Material Recovery Facility (MRF)"/>
    <s v="Yes"/>
    <n v="27"/>
    <n v="134"/>
    <s v="Md. Anwar Pervez"/>
    <s v="01890662958"/>
    <s v="anwar.pervez@bdrcs.org"/>
    <x v="22"/>
    <s v="Block-B"/>
    <s v="L14"/>
    <s v="21.1134.164"/>
    <s v="92.824.682"/>
    <s v="Camp-18, Block-B"/>
    <n v="314"/>
    <n v="1532"/>
    <n v="80"/>
    <n v="400"/>
    <s v="No"/>
    <m/>
    <s v="Both "/>
    <n v="5"/>
    <s v="Yes"/>
    <s v="Box composting"/>
    <s v="N/A"/>
    <s v="Storage"/>
    <n v="0"/>
    <n v="480"/>
    <s v="No"/>
    <s v="Yes"/>
    <s v="N/A"/>
    <n v="25"/>
    <n v="1600"/>
    <n v="35"/>
    <m/>
    <n v="90"/>
    <n v="99"/>
    <n v="29"/>
    <s v="Market, Hospital service, Police camp etc."/>
    <n v="46"/>
    <s v="No"/>
    <s v="N/A"/>
    <n v="4"/>
    <m/>
  </r>
  <r>
    <d v="2024-06-30T00:00:00"/>
    <s v="BDRCS"/>
    <s v="Material Recovery Facility (MRF)"/>
    <s v="Yes"/>
    <n v="27"/>
    <n v="134"/>
    <s v="Md. Anwar Pervez"/>
    <s v="01890662958"/>
    <s v="anwar.pervez@bdrcs.org"/>
    <x v="22"/>
    <s v="Block-B"/>
    <s v="L16"/>
    <s v="21.1134.164"/>
    <s v="92.824.682"/>
    <s v="Camp-18, Block-B"/>
    <n v="311"/>
    <n v="1501"/>
    <n v="80"/>
    <n v="400"/>
    <s v="No"/>
    <m/>
    <s v="Both "/>
    <n v="5"/>
    <s v="Yes"/>
    <s v="Box composting"/>
    <s v="N/A"/>
    <s v="Storage"/>
    <n v="0"/>
    <n v="320"/>
    <s v="No"/>
    <s v="Yes"/>
    <s v="N/A"/>
    <n v="30"/>
    <n v="1100"/>
    <n v="31"/>
    <m/>
    <n v="80"/>
    <n v="90"/>
    <n v="25"/>
    <s v="Market, Hospital service, Police camp etc."/>
    <n v="42"/>
    <s v="No"/>
    <s v="N/A"/>
    <n v="5"/>
    <m/>
  </r>
  <r>
    <d v="2024-06-30T00:00:00"/>
    <s v="BDRCS"/>
    <s v="Material Recovery Facility (MRF)"/>
    <s v="Yes"/>
    <n v="27"/>
    <n v="134"/>
    <s v="Md. Anwar Pervez"/>
    <s v="01890662958"/>
    <s v="anwar.pervez@bdrcs.org"/>
    <x v="22"/>
    <s v="Block-B"/>
    <s v="M10"/>
    <s v="21.118.780"/>
    <s v="92.85.005"/>
    <s v="Camp-18, Block-B"/>
    <n v="315"/>
    <n v="1541"/>
    <n v="80"/>
    <n v="400"/>
    <s v="No"/>
    <m/>
    <s v="Both "/>
    <n v="5"/>
    <s v="Yes"/>
    <s v="Box composting"/>
    <s v="N/A"/>
    <s v="Storage"/>
    <n v="0"/>
    <n v="450"/>
    <s v="No"/>
    <s v="Yes"/>
    <s v="N/A"/>
    <n v="42"/>
    <n v="1030"/>
    <n v="45"/>
    <m/>
    <n v="88"/>
    <n v="89"/>
    <n v="27"/>
    <s v="Market, Hospital service, Police camp etc."/>
    <n v="55"/>
    <s v="No"/>
    <s v="N/A"/>
    <n v="7"/>
    <m/>
  </r>
  <r>
    <d v="2024-06-30T00:00:00"/>
    <s v="BDRCS"/>
    <s v="Material Recovery Facility (MRF)"/>
    <s v="Yes"/>
    <n v="27"/>
    <n v="134"/>
    <s v="Md. Anwar Pervez"/>
    <s v="01890662958"/>
    <s v="anwar.pervez@bdrcs.org"/>
    <x v="22"/>
    <s v="Block-B"/>
    <s v="M13"/>
    <s v="21.1115.525"/>
    <s v="92.853.690"/>
    <s v="Camp-18, Block-B"/>
    <n v="215"/>
    <n v="1052"/>
    <n v="80"/>
    <n v="400"/>
    <s v="No"/>
    <m/>
    <s v="Both "/>
    <n v="5"/>
    <s v="Yes"/>
    <s v="Box composting"/>
    <s v="N/A"/>
    <s v="Storage"/>
    <n v="0"/>
    <n v="445"/>
    <s v="No"/>
    <s v="Yes"/>
    <s v="N/A"/>
    <n v="40"/>
    <n v="980"/>
    <n v="42"/>
    <m/>
    <n v="85"/>
    <n v="93"/>
    <n v="30"/>
    <s v="Market, Hospital service, Police camp etc."/>
    <n v="38"/>
    <s v="No"/>
    <s v="N/A"/>
    <n v="10"/>
    <m/>
  </r>
  <r>
    <d v="2024-06-30T00:00:00"/>
    <s v="BDRCS"/>
    <s v="Material Recovery Facility (MRF)"/>
    <s v="Yes"/>
    <n v="27"/>
    <n v="134"/>
    <s v="Md. Anwar Pervez"/>
    <s v="01890662958"/>
    <s v="anwar.pervez@bdrcs.org"/>
    <x v="22"/>
    <s v="Block-B"/>
    <s v="M15"/>
    <s v="21.1112.858"/>
    <s v="92.852.585"/>
    <s v="Camp-18, Block-B"/>
    <n v="78"/>
    <n v="406"/>
    <n v="120"/>
    <n v="600"/>
    <s v="No"/>
    <m/>
    <s v="Both "/>
    <n v="5"/>
    <s v="Yes"/>
    <s v="Box composting"/>
    <s v="N/A"/>
    <s v="Storage"/>
    <n v="0"/>
    <n v="510"/>
    <s v="No"/>
    <s v="Yes"/>
    <s v="N/A"/>
    <n v="55"/>
    <n v="1167"/>
    <n v="67"/>
    <m/>
    <n v="93"/>
    <n v="106"/>
    <n v="31"/>
    <s v="Market, Hospital service, Police camp etc."/>
    <n v="54"/>
    <s v="No"/>
    <s v="N/A"/>
    <n v="4"/>
    <m/>
  </r>
  <r>
    <d v="2024-06-30T00:00:00"/>
    <s v="BDRCS"/>
    <s v="Material Recovery Facility (MRF)"/>
    <s v="Yes"/>
    <n v="27"/>
    <n v="134"/>
    <s v="Md. Anwar Pervez"/>
    <s v="01890662958"/>
    <s v="anwar.pervez@bdrcs.org"/>
    <x v="22"/>
    <s v="Block-D"/>
    <s v="L1"/>
    <s v="21.114.809"/>
    <s v="92.854.795"/>
    <s v="Camp-18, Block-D"/>
    <n v="173"/>
    <n v="937"/>
    <n v="76"/>
    <n v="380"/>
    <s v="No"/>
    <m/>
    <s v="Both "/>
    <n v="5"/>
    <s v="Yes"/>
    <s v="Box composting"/>
    <s v="N/A"/>
    <s v="Storage"/>
    <n v="0"/>
    <n v="490"/>
    <s v="No"/>
    <s v="Yes"/>
    <s v="N/A"/>
    <n v="49"/>
    <n v="1298"/>
    <n v="32"/>
    <m/>
    <n v="95"/>
    <n v="95"/>
    <n v="28"/>
    <s v="Market, Hospital service, Police camp etc."/>
    <n v="48"/>
    <s v="No"/>
    <s v="N/A"/>
    <n v="2"/>
    <m/>
  </r>
  <r>
    <d v="2024-06-30T00:00:00"/>
    <s v="BDRCS"/>
    <s v="Material Recovery Facility (MRF)"/>
    <s v="Yes"/>
    <n v="27"/>
    <n v="134"/>
    <s v="Md. Anwar Pervez"/>
    <s v="01890662958"/>
    <s v="anwar.pervez@bdrcs.org"/>
    <x v="22"/>
    <s v="Block-D"/>
    <s v="L11"/>
    <s v="21.1059.549"/>
    <s v="92.844.850"/>
    <s v="Camp-18, Block-D"/>
    <n v="297"/>
    <n v="1351"/>
    <n v="76"/>
    <n v="380"/>
    <s v="No"/>
    <m/>
    <s v="Both "/>
    <n v="5"/>
    <s v="Yes"/>
    <s v="Box composting"/>
    <s v="N/A"/>
    <s v="Storage"/>
    <n v="0"/>
    <n v="390"/>
    <s v="No"/>
    <s v="Yes"/>
    <s v="N/A"/>
    <n v="27"/>
    <n v="1304"/>
    <n v="25"/>
    <m/>
    <n v="79"/>
    <n v="87"/>
    <n v="35"/>
    <s v="Market, Hospital service, Police camp etc."/>
    <n v="33"/>
    <s v="No"/>
    <s v="N/A"/>
    <n v="8"/>
    <m/>
  </r>
  <r>
    <d v="2024-06-30T00:00:00"/>
    <s v="BDRCS"/>
    <s v="Material Recovery Facility (MRF)"/>
    <s v="Yes"/>
    <n v="27"/>
    <n v="134"/>
    <s v="Md. Anwar Pervez"/>
    <s v="01890662958"/>
    <s v="anwar.pervez@bdrcs.org"/>
    <x v="22"/>
    <s v="Block-D"/>
    <s v="L13"/>
    <s v="21.1059.591"/>
    <s v="92.841.535"/>
    <s v="Camp-18, Block-D"/>
    <n v="226"/>
    <n v="1102"/>
    <n v="76"/>
    <n v="380"/>
    <s v="No"/>
    <m/>
    <s v="Both "/>
    <n v="5"/>
    <s v="Yes"/>
    <s v="Box composting"/>
    <s v="N/A"/>
    <s v="Storage"/>
    <n v="0"/>
    <n v="434"/>
    <s v="No"/>
    <s v="Yes"/>
    <s v="N/A"/>
    <n v="44"/>
    <n v="1250"/>
    <n v="29"/>
    <m/>
    <n v="85"/>
    <n v="110"/>
    <n v="38"/>
    <s v="Market, Hospital service, Police camp etc."/>
    <n v="31"/>
    <s v="No"/>
    <s v="N/A"/>
    <n v="9"/>
    <m/>
  </r>
  <r>
    <d v="2024-06-30T00:00:00"/>
    <s v="BDRCS"/>
    <s v="Material Recovery Facility (MRF)"/>
    <s v="Yes"/>
    <n v="27"/>
    <n v="134"/>
    <s v="Md. Anwar Pervez"/>
    <s v="01890662958"/>
    <s v="anwar.pervez@bdrcs.org"/>
    <x v="22"/>
    <s v="Block-D"/>
    <s v="L2"/>
    <s v="21.1059.578"/>
    <s v="92.842.541"/>
    <s v="Camp-18, Block-D"/>
    <n v="237"/>
    <n v="1272"/>
    <n v="76"/>
    <n v="380"/>
    <s v="No"/>
    <m/>
    <s v="Both "/>
    <n v="5"/>
    <s v="Yes"/>
    <s v="Box composting"/>
    <s v="N/A"/>
    <s v="Storage"/>
    <n v="0"/>
    <n v="525"/>
    <s v="No"/>
    <s v="Yes"/>
    <s v="N/A"/>
    <n v="39"/>
    <n v="1360"/>
    <n v="27"/>
    <m/>
    <n v="74"/>
    <n v="98"/>
    <n v="28"/>
    <s v="Market, Hospital service, Police camp etc."/>
    <n v="38"/>
    <s v="No"/>
    <s v="N/A"/>
    <n v="6"/>
    <m/>
  </r>
  <r>
    <d v="2024-06-30T00:00:00"/>
    <s v="BDRCS"/>
    <s v="Material Recovery Facility (MRF)"/>
    <s v="Yes"/>
    <n v="27"/>
    <n v="134"/>
    <s v="Md. Anwar Pervez"/>
    <s v="01890662958"/>
    <s v="anwar.pervez@bdrcs.org"/>
    <x v="22"/>
    <s v="Block-D"/>
    <s v="L3"/>
    <s v="21.114.809"/>
    <s v="92.839.664"/>
    <s v="Camp-18, Block-D"/>
    <n v="243"/>
    <n v="1223"/>
    <n v="80"/>
    <n v="400"/>
    <s v="No"/>
    <m/>
    <s v="Both "/>
    <n v="5"/>
    <s v="Yes"/>
    <s v="Box composting"/>
    <s v="N/A"/>
    <s v="Storage"/>
    <n v="0"/>
    <n v="427"/>
    <s v="No"/>
    <s v="Yes"/>
    <s v="N/A"/>
    <n v="41"/>
    <n v="890"/>
    <n v="41"/>
    <m/>
    <n v="94"/>
    <n v="120"/>
    <n v="26"/>
    <s v="Market, Hospital service, Police camp etc."/>
    <n v="35"/>
    <s v="No"/>
    <s v="N/A"/>
    <n v="5"/>
    <m/>
  </r>
  <r>
    <d v="2024-06-30T00:00:00"/>
    <s v="BDRCS"/>
    <s v="Material Recovery Facility (MRF)"/>
    <s v="Yes"/>
    <n v="27"/>
    <n v="134"/>
    <s v="Md. Anwar Pervez"/>
    <s v="01890662958"/>
    <s v="anwar.pervez@bdrcs.org"/>
    <x v="22"/>
    <s v="Block-D"/>
    <s v="L6"/>
    <s v="21.114.954"/>
    <s v="92.841.535"/>
    <s v="Camp-18, Block-D"/>
    <n v="268"/>
    <n v="1292"/>
    <n v="76"/>
    <n v="380"/>
    <s v="No"/>
    <m/>
    <s v="Both "/>
    <n v="5"/>
    <s v="Yes"/>
    <s v="Box composting"/>
    <s v="N/A"/>
    <s v="Storage"/>
    <n v="0"/>
    <n v="378"/>
    <s v="No"/>
    <s v="Yes"/>
    <s v="N/A"/>
    <n v="55"/>
    <n v="1239"/>
    <n v="20"/>
    <m/>
    <n v="88"/>
    <n v="115"/>
    <n v="24"/>
    <s v="Market, Hospital service, Police camp etc."/>
    <n v="38"/>
    <s v="No"/>
    <s v="N/A"/>
    <n v="3"/>
    <m/>
  </r>
  <r>
    <d v="2024-06-30T00:00:00"/>
    <s v="BDRCS"/>
    <s v="Material Recovery Facility (MRF)"/>
    <s v="Yes"/>
    <n v="27"/>
    <n v="134"/>
    <s v="Md. Anwar Pervez"/>
    <s v="01890662958"/>
    <s v="anwar.pervez@bdrcs.org"/>
    <x v="22"/>
    <s v="Block-E"/>
    <s v="M3"/>
    <s v="21.185.457"/>
    <s v="92.145.561"/>
    <s v="Camp-18, Block-E"/>
    <n v="273"/>
    <n v="1388"/>
    <n v="80"/>
    <n v="400"/>
    <s v="Yes"/>
    <n v="20"/>
    <s v="Both "/>
    <n v="5"/>
    <s v="Yes"/>
    <s v="Box composting"/>
    <s v="N/A"/>
    <s v="Storage"/>
    <n v="0"/>
    <n v="520"/>
    <s v="No"/>
    <s v="Yes"/>
    <s v="N/A"/>
    <n v="77"/>
    <n v="1287"/>
    <n v="30"/>
    <m/>
    <n v="98"/>
    <n v="113"/>
    <n v="33"/>
    <s v="Market, Hospital service, Police camp etc."/>
    <n v="32"/>
    <s v="No"/>
    <s v="N/A"/>
    <n v="7"/>
    <m/>
  </r>
  <r>
    <d v="2024-06-30T00:00:00"/>
    <s v="BDRCS"/>
    <s v="Material Recovery Facility (MRF)"/>
    <s v="Yes"/>
    <n v="27"/>
    <n v="134"/>
    <s v="Md. Anwar Pervez"/>
    <s v="01890662958"/>
    <s v="anwar.pervez@bdrcs.org"/>
    <x v="22"/>
    <s v="Block-E"/>
    <s v="M9"/>
    <s v="21.184.953"/>
    <s v="92.146.123"/>
    <s v="Camp-18, Block-E"/>
    <n v="81"/>
    <n v="383"/>
    <n v="80"/>
    <n v="400"/>
    <s v="No"/>
    <m/>
    <s v="Both "/>
    <n v="5"/>
    <s v="Yes"/>
    <s v="Box composting"/>
    <s v="N/A"/>
    <s v="Storage"/>
    <n v="0"/>
    <n v="377"/>
    <s v="No"/>
    <s v="Yes"/>
    <s v="N/A"/>
    <n v="64"/>
    <n v="880"/>
    <n v="35"/>
    <m/>
    <n v="83"/>
    <n v="89"/>
    <n v="31"/>
    <s v="Market, Hospital service, Police camp etc."/>
    <n v="36"/>
    <s v="No"/>
    <s v="N/A"/>
    <n v="5"/>
    <m/>
  </r>
  <r>
    <d v="2024-06-30T00:00:00"/>
    <s v="BDRCS"/>
    <s v="Material Recovery Facility (MRF)"/>
    <s v="Yes"/>
    <n v="27"/>
    <n v="134"/>
    <s v="Md. Anwar Pervez"/>
    <s v="01890662958"/>
    <s v="anwar.pervez@bdrcs.org"/>
    <x v="22"/>
    <s v="Block-E"/>
    <s v="L9"/>
    <s v="21.184.852"/>
    <s v="92.147.703"/>
    <s v="Camp-18, Block-E"/>
    <n v="186"/>
    <n v="940"/>
    <n v="80"/>
    <n v="400"/>
    <s v="No"/>
    <m/>
    <s v="Both "/>
    <n v="5"/>
    <s v="Yes"/>
    <s v="Box composting"/>
    <s v="N/A"/>
    <s v="Storage"/>
    <n v="0"/>
    <n v="360"/>
    <s v="No"/>
    <s v="Yes"/>
    <s v="N/A"/>
    <n v="69"/>
    <n v="950"/>
    <n v="38"/>
    <m/>
    <n v="78"/>
    <n v="116"/>
    <n v="29"/>
    <s v="Market, Hospital service, Police camp etc."/>
    <n v="47"/>
    <s v="No"/>
    <s v="N/A"/>
    <n v="5"/>
    <m/>
  </r>
  <r>
    <d v="2024-06-30T00:00:00"/>
    <s v="BDRCS"/>
    <s v="Material Recovery Facility (MRF)"/>
    <s v="Yes"/>
    <n v="27"/>
    <n v="134"/>
    <s v="Md. Anwar Pervez"/>
    <s v="01890662958"/>
    <s v="anwar.pervez@bdrcs.org"/>
    <x v="22"/>
    <s v="Block-E"/>
    <s v="L4"/>
    <s v="21.185.963"/>
    <s v="92.144.325"/>
    <s v="Camp-18, Block-E"/>
    <n v="143"/>
    <n v="710"/>
    <n v="80"/>
    <n v="400"/>
    <s v="No"/>
    <m/>
    <s v="Both "/>
    <n v="5"/>
    <s v="Yes"/>
    <s v="Box composting"/>
    <s v="N/A"/>
    <s v="Storage"/>
    <n v="0"/>
    <n v="490"/>
    <s v="No"/>
    <s v="Yes"/>
    <s v="N/A"/>
    <n v="65"/>
    <n v="1030"/>
    <n v="29"/>
    <m/>
    <n v="90"/>
    <n v="117"/>
    <n v="27"/>
    <s v="Market, Hospital service, Police camp etc."/>
    <n v="35"/>
    <s v="No"/>
    <s v="N/A"/>
    <n v="9"/>
    <m/>
  </r>
  <r>
    <d v="2024-06-30T00:00:00"/>
    <s v="DSK"/>
    <s v="Material Recovery Facility (MRF)"/>
    <s v="Yes"/>
    <n v="43"/>
    <n v="9210"/>
    <s v="Md Bahar Uddin"/>
    <n v="1716458719"/>
    <s v="bahar.uddin@dskbangladesh.org"/>
    <x v="32"/>
    <s v="C"/>
    <s v="C3"/>
    <n v="21.087841000000001"/>
    <n v="92.193640000000002"/>
    <s v="Camp 22(A,B,C.D) "/>
    <n v="4549"/>
    <n v="23770"/>
    <n v="4549"/>
    <n v="25450"/>
    <s v="Yes"/>
    <n v="7899"/>
    <s v="Both "/>
    <n v="7"/>
    <s v="Yes"/>
    <s v="Box composting"/>
    <m/>
    <s v="DAE, NGO for homestate gardening and host community agricultural purposes."/>
    <n v="4359"/>
    <n v="3010"/>
    <s v="Yes"/>
    <s v="Yes"/>
    <s v="N/A"/>
    <n v="2200"/>
    <n v="25000"/>
    <n v="1250"/>
    <n v="3480"/>
    <n v="24755"/>
    <n v="4225"/>
    <n v="25380"/>
    <s v="WFP food center, APBN office, CIC office, Hospital, School, etc."/>
    <n v="170"/>
    <s v="Yes"/>
    <n v="250"/>
    <n v="1200"/>
    <m/>
  </r>
  <r>
    <d v="2024-06-30T00:00:00"/>
    <s v="NRC"/>
    <s v="Material Recovery Facility (MRF)"/>
    <s v="Yes"/>
    <n v="8"/>
    <n v="222"/>
    <s v="Abdul karim"/>
    <n v="1690175350"/>
    <s v="karim.abdul@nrc.no"/>
    <x v="33"/>
    <s v="B "/>
    <s v="B15"/>
    <n v="21.174230000000001"/>
    <n v="92.148830000000004"/>
    <s v="Camp 19 (Block A and B)"/>
    <n v="1451"/>
    <n v="7255"/>
    <n v="1500"/>
    <n v="7500"/>
    <s v="No"/>
    <m/>
    <s v="Household collection"/>
    <n v="6"/>
    <s v="Yes"/>
    <s v="Combination of above types (Please specify in next column)"/>
    <s v="both box and barrel compoating"/>
    <s v="to Community"/>
    <n v="270"/>
    <n v="50"/>
    <s v="Yes"/>
    <s v="Yes"/>
    <s v="also transfer to camp4 Omni processor"/>
    <n v="1267"/>
    <n v="9008"/>
    <n v="1890"/>
    <n v="435"/>
    <n v="7222"/>
    <n v="781"/>
    <n v="1267"/>
    <m/>
    <n v="320"/>
    <s v="No"/>
    <n v="25"/>
    <s v="NO"/>
    <m/>
  </r>
  <r>
    <d v="2024-06-30T00:00:00"/>
    <s v="NRC"/>
    <s v="Material Recovery Facility (MRF)"/>
    <s v="Yes"/>
    <n v="10"/>
    <n v="195"/>
    <s v="Abdul karim"/>
    <n v="1690175350"/>
    <s v="karim.abdul@nrc.no"/>
    <x v="33"/>
    <s v="B"/>
    <s v="B12"/>
    <n v="21.185230000000001"/>
    <n v="92.196830000000006"/>
    <s v="Camp 19 (Block A and B)"/>
    <n v="1609"/>
    <n v="8045"/>
    <n v="1650"/>
    <n v="8250"/>
    <s v="No"/>
    <m/>
    <s v="Household collection"/>
    <n v="6"/>
    <s v="Yes"/>
    <s v="Barrel composting"/>
    <m/>
    <s v="To community"/>
    <n v="240"/>
    <n v="50"/>
    <s v="Yes"/>
    <s v="Yes"/>
    <s v="also transfer to camp4 Omni processor"/>
    <n v="1245"/>
    <n v="10913"/>
    <n v="1867"/>
    <n v="564"/>
    <n v="6987"/>
    <n v="711"/>
    <n v="1245"/>
    <m/>
    <n v="290"/>
    <s v="No"/>
    <n v="20"/>
    <s v="NO"/>
    <m/>
  </r>
  <r>
    <d v="2024-06-30T00:00:00"/>
    <s v="NRC"/>
    <s v="Material Recovery Facility (MRF)"/>
    <s v="Yes"/>
    <n v="10"/>
    <n v="60"/>
    <s v="Jahed"/>
    <n v="1876000600"/>
    <s v="jahedul.islam@nrc.no"/>
    <x v="33"/>
    <s v="C"/>
    <s v="C6"/>
    <n v="21.183026999999999"/>
    <n v="92.14631"/>
    <s v="Camp 19  (Block C) "/>
    <n v="1261"/>
    <n v="6305"/>
    <n v="1300"/>
    <n v="6500"/>
    <s v="No"/>
    <m/>
    <s v="Household collection"/>
    <n v="6"/>
    <s v="Yes"/>
    <s v="Barrel composting"/>
    <m/>
    <s v="To community"/>
    <n v="200"/>
    <n v="80"/>
    <s v="Yes"/>
    <s v="Yes"/>
    <s v="also transfer to camp4 Omni processor"/>
    <n v="1440"/>
    <n v="8665"/>
    <n v="2159"/>
    <n v="546"/>
    <n v="7854"/>
    <n v="811"/>
    <n v="1440"/>
    <m/>
    <n v="280"/>
    <s v="No"/>
    <n v="35"/>
    <s v="NO"/>
    <m/>
  </r>
  <r>
    <d v="2024-06-30T00:00:00"/>
    <s v="CARITAS"/>
    <s v="Composting facility (only organics)"/>
    <s v="Yes"/>
    <n v="28"/>
    <n v="666"/>
    <s v=" Uttam Cristofar Rozario   "/>
    <n v="1833676681"/>
    <s v="christ.rozario2024@gmail.com,"/>
    <x v="18"/>
    <s v="C"/>
    <s v="H-76"/>
    <n v="21.195243300000001"/>
    <n v="92.1427233"/>
    <s v="Camp-17: All blocks(A,B,C)"/>
    <n v="3971"/>
    <n v="18334"/>
    <n v="4000"/>
    <n v="20000"/>
    <s v="Yes"/>
    <s v="666(60'x120')"/>
    <s v="Household collection"/>
    <n v="5"/>
    <s v="No"/>
    <s v="Box composting"/>
    <s v="Barrel Composting"/>
    <s v="Distributing to beneficiaries"/>
    <n v="540"/>
    <n v="375"/>
    <s v="No"/>
    <s v="Yes"/>
    <m/>
    <n v="1200"/>
    <n v="17987"/>
    <n v="11382"/>
    <n v="41570"/>
    <n v="43636"/>
    <n v="400"/>
    <n v="350"/>
    <m/>
    <n v="480"/>
    <s v="No"/>
    <s v="N/A"/>
    <n v="40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J38" firstHeaderRow="0" firstDataRow="1" firstDataCol="1"/>
  <pivotFields count="45">
    <pivotField showAll="0"/>
    <pivotField showAll="0"/>
    <pivotField showAll="0"/>
    <pivotField showAll="0"/>
    <pivotField showAll="0"/>
    <pivotField showAll="0"/>
    <pivotField showAll="0"/>
    <pivotField showAll="0"/>
    <pivotField showAll="0"/>
    <pivotField axis="axisRow" showAll="0">
      <items count="35">
        <item x="6"/>
        <item x="4"/>
        <item x="7"/>
        <item x="11"/>
        <item x="9"/>
        <item x="30"/>
        <item x="17"/>
        <item x="23"/>
        <item x="25"/>
        <item x="26"/>
        <item x="24"/>
        <item x="21"/>
        <item x="27"/>
        <item x="5"/>
        <item x="0"/>
        <item x="1"/>
        <item x="16"/>
        <item x="10"/>
        <item x="14"/>
        <item x="15"/>
        <item x="18"/>
        <item x="22"/>
        <item x="33"/>
        <item x="19"/>
        <item x="20"/>
        <item x="8"/>
        <item x="32"/>
        <item x="2"/>
        <item x="12"/>
        <item x="28"/>
        <item x="3"/>
        <item x="29"/>
        <item x="31"/>
        <item x="1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showAll="0"/>
    <pivotField dataField="1" showAll="0"/>
    <pivotField showAll="0"/>
    <pivotField dataField="1" showAll="0"/>
    <pivotField dataField="1" showAll="0"/>
    <pivotField showAll="0"/>
  </pivotFields>
  <rowFields count="1">
    <field x="9"/>
  </rowFields>
  <rowItems count="3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t="grand">
      <x/>
    </i>
  </rowItems>
  <colFields count="1">
    <field x="-2"/>
  </colFields>
  <colItems count="9">
    <i>
      <x/>
    </i>
    <i i="1">
      <x v="1"/>
    </i>
    <i i="2">
      <x v="2"/>
    </i>
    <i i="3">
      <x v="3"/>
    </i>
    <i i="4">
      <x v="4"/>
    </i>
    <i i="5">
      <x v="5"/>
    </i>
    <i i="6">
      <x v="6"/>
    </i>
    <i i="7">
      <x v="7"/>
    </i>
    <i i="8">
      <x v="8"/>
    </i>
  </colItems>
  <dataFields count="9">
    <dataField name="Sum of Amount of domestic waste collected (kg/month)" fld="33" baseField="0" baseItem="0"/>
    <dataField name="Sum of Amount of drainage waste collected (kg/month)" fld="34" baseField="0" baseItem="1"/>
    <dataField name="Sum of Amount of  other source waste collected (kg/month)" fld="35" baseField="0" baseItem="1"/>
    <dataField name="Sum of Amount of organic waste collected_x000a_(kg/month)" fld="36" baseField="0" baseItem="0"/>
    <dataField name="Sum of Amount of recyclable waste collected_x000a_(kg/month)" fld="37" baseField="0" baseItem="0"/>
    <dataField name="Sum of Amount of residual waste collected_x000a_(kg/month)" fld="38" baseField="0" baseItem="0"/>
    <dataField name="Sum of Amount of compost produced per month_x000a_(kg/month)" fld="40" baseField="0" baseItem="0"/>
    <dataField name="Sum of Amount of recyclables sold (or given for free) to scrap dealers" fld="42" baseField="9" baseItem="0"/>
    <dataField name="Sum of Amount of plastic bags transferred to the camp recycling units plants (kg/month)" fld="43" baseField="9"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mailto:christ.rozario2024@gmail.com," TargetMode="External"/><Relationship Id="rId13" Type="http://schemas.openxmlformats.org/officeDocument/2006/relationships/vmlDrawing" Target="../drawings/vmlDrawing1.vml"/><Relationship Id="rId3" Type="http://schemas.openxmlformats.org/officeDocument/2006/relationships/hyperlink" Target="mailto:mdshahinur.alam@bdrcs.org" TargetMode="External"/><Relationship Id="rId7" Type="http://schemas.openxmlformats.org/officeDocument/2006/relationships/hyperlink" Target="mailto:karim.abdul@nrc.no" TargetMode="External"/><Relationship Id="rId12" Type="http://schemas.openxmlformats.org/officeDocument/2006/relationships/printerSettings" Target="../printerSettings/printerSettings2.bin"/><Relationship Id="rId2" Type="http://schemas.openxmlformats.org/officeDocument/2006/relationships/hyperlink" Target="mailto:mdshahinur.alam@bdrcs.org" TargetMode="External"/><Relationship Id="rId1" Type="http://schemas.openxmlformats.org/officeDocument/2006/relationships/hyperlink" Target="mailto:wash.officer02.cxb@grc-bangladesh.org" TargetMode="External"/><Relationship Id="rId6" Type="http://schemas.openxmlformats.org/officeDocument/2006/relationships/hyperlink" Target="mailto:karim.abdul@nrc.no" TargetMode="External"/><Relationship Id="rId11" Type="http://schemas.openxmlformats.org/officeDocument/2006/relationships/hyperlink" Target="mailto:mdkamrul.ahsan@savethechildren.org" TargetMode="External"/><Relationship Id="rId5" Type="http://schemas.openxmlformats.org/officeDocument/2006/relationships/hyperlink" Target="mailto:jahedul.islam@nrc.no" TargetMode="External"/><Relationship Id="rId10" Type="http://schemas.openxmlformats.org/officeDocument/2006/relationships/hyperlink" Target="mailto:mamun.hossan@savethechildren.org" TargetMode="External"/><Relationship Id="rId4" Type="http://schemas.openxmlformats.org/officeDocument/2006/relationships/hyperlink" Target="mailto:bahar.uddin@dskbangladesh.org" TargetMode="External"/><Relationship Id="rId9" Type="http://schemas.openxmlformats.org/officeDocument/2006/relationships/hyperlink" Target="mailto:christ.rozario2024@gmail.com," TargetMode="External"/><Relationship Id="rId1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workbookViewId="0">
      <selection activeCell="I29" sqref="I29"/>
    </sheetView>
  </sheetViews>
  <sheetFormatPr defaultColWidth="8.68359375" defaultRowHeight="14.4"/>
  <cols>
    <col min="1" max="1" width="30.15625" style="1" bestFit="1" customWidth="1"/>
    <col min="2" max="2" width="38.15625" style="1" customWidth="1"/>
    <col min="3" max="3" width="20.578125" style="1" customWidth="1"/>
    <col min="4" max="4" width="21.578125" style="1" customWidth="1"/>
    <col min="5" max="5" width="9.83984375" style="1" customWidth="1"/>
    <col min="6" max="6" width="8.68359375" style="1"/>
    <col min="7" max="7" width="14.83984375" style="1" customWidth="1"/>
    <col min="8" max="9" width="8.68359375" style="1"/>
    <col min="10" max="10" width="12" style="1" customWidth="1"/>
    <col min="11" max="16384" width="8.68359375" style="1"/>
  </cols>
  <sheetData>
    <row r="1" spans="1:10" s="2" customFormat="1" ht="28.8">
      <c r="A1" s="2" t="s">
        <v>2</v>
      </c>
      <c r="B1" s="2" t="s">
        <v>21</v>
      </c>
      <c r="C1" s="2" t="s">
        <v>33</v>
      </c>
      <c r="D1" s="2" t="s">
        <v>40</v>
      </c>
      <c r="E1" s="2" t="s">
        <v>41</v>
      </c>
      <c r="F1" s="2" t="s">
        <v>60</v>
      </c>
      <c r="G1" s="2" t="s">
        <v>3</v>
      </c>
      <c r="J1" s="2" t="s">
        <v>117</v>
      </c>
    </row>
    <row r="2" spans="1:10">
      <c r="A2" s="1" t="s">
        <v>0</v>
      </c>
      <c r="B2" s="1" t="s">
        <v>22</v>
      </c>
      <c r="C2" s="1" t="s">
        <v>38</v>
      </c>
      <c r="D2" s="1">
        <v>1</v>
      </c>
      <c r="E2" s="1" t="s">
        <v>42</v>
      </c>
      <c r="F2" s="1" t="s">
        <v>48</v>
      </c>
      <c r="G2" s="1" t="s">
        <v>61</v>
      </c>
      <c r="J2" s="1" t="s">
        <v>42</v>
      </c>
    </row>
    <row r="3" spans="1:10">
      <c r="A3" s="1" t="s">
        <v>17</v>
      </c>
      <c r="B3" s="1" t="s">
        <v>23</v>
      </c>
      <c r="C3" s="1" t="s">
        <v>39</v>
      </c>
      <c r="D3" s="1">
        <v>2</v>
      </c>
      <c r="E3" s="1" t="s">
        <v>43</v>
      </c>
      <c r="F3" s="1" t="s">
        <v>49</v>
      </c>
      <c r="G3" s="1" t="s">
        <v>63</v>
      </c>
      <c r="J3" s="1" t="s">
        <v>43</v>
      </c>
    </row>
    <row r="4" spans="1:10">
      <c r="A4" s="1" t="s">
        <v>18</v>
      </c>
      <c r="B4" s="1" t="s">
        <v>24</v>
      </c>
      <c r="C4" s="1" t="s">
        <v>113</v>
      </c>
      <c r="D4" s="1">
        <v>3</v>
      </c>
      <c r="F4" s="1" t="s">
        <v>50</v>
      </c>
      <c r="G4" s="1" t="s">
        <v>62</v>
      </c>
      <c r="J4" s="1" t="s">
        <v>109</v>
      </c>
    </row>
    <row r="5" spans="1:10">
      <c r="A5" s="1" t="s">
        <v>8</v>
      </c>
      <c r="B5" s="1" t="s">
        <v>25</v>
      </c>
      <c r="C5" s="1" t="s">
        <v>109</v>
      </c>
      <c r="D5" s="1">
        <v>4</v>
      </c>
      <c r="F5" s="1" t="s">
        <v>51</v>
      </c>
      <c r="G5" s="1" t="s">
        <v>124</v>
      </c>
    </row>
    <row r="6" spans="1:10">
      <c r="A6" s="1" t="s">
        <v>106</v>
      </c>
      <c r="B6" s="1" t="s">
        <v>26</v>
      </c>
      <c r="D6" s="1">
        <v>5</v>
      </c>
      <c r="F6" s="1" t="s">
        <v>52</v>
      </c>
      <c r="G6" s="1" t="s">
        <v>64</v>
      </c>
    </row>
    <row r="7" spans="1:10" ht="28.8">
      <c r="A7" s="1" t="s">
        <v>36</v>
      </c>
      <c r="B7" s="1" t="s">
        <v>27</v>
      </c>
      <c r="D7" s="1">
        <v>6</v>
      </c>
      <c r="F7" s="1" t="s">
        <v>53</v>
      </c>
      <c r="G7" s="1" t="s">
        <v>65</v>
      </c>
    </row>
    <row r="8" spans="1:10">
      <c r="B8" s="1" t="s">
        <v>9</v>
      </c>
      <c r="D8" s="1">
        <v>7</v>
      </c>
      <c r="F8" s="1" t="s">
        <v>54</v>
      </c>
      <c r="G8" s="1" t="s">
        <v>66</v>
      </c>
    </row>
    <row r="9" spans="1:10">
      <c r="F9" s="1" t="s">
        <v>55</v>
      </c>
      <c r="G9" s="1" t="s">
        <v>67</v>
      </c>
    </row>
    <row r="10" spans="1:10" ht="28.8">
      <c r="F10" s="1" t="s">
        <v>56</v>
      </c>
      <c r="G10" s="1" t="s">
        <v>68</v>
      </c>
    </row>
    <row r="11" spans="1:10">
      <c r="F11" s="1" t="s">
        <v>57</v>
      </c>
      <c r="G11" s="1" t="s">
        <v>69</v>
      </c>
    </row>
    <row r="12" spans="1:10" ht="28.8">
      <c r="F12" s="1" t="s">
        <v>58</v>
      </c>
      <c r="G12" s="1" t="s">
        <v>78</v>
      </c>
    </row>
    <row r="13" spans="1:10" ht="28.8">
      <c r="F13" s="1" t="s">
        <v>59</v>
      </c>
      <c r="G13" s="1" t="s">
        <v>79</v>
      </c>
    </row>
    <row r="14" spans="1:10">
      <c r="G14" s="1" t="s">
        <v>70</v>
      </c>
    </row>
    <row r="15" spans="1:10">
      <c r="G15" s="1" t="s">
        <v>71</v>
      </c>
    </row>
    <row r="16" spans="1:10">
      <c r="G16" s="1" t="s">
        <v>72</v>
      </c>
    </row>
    <row r="17" spans="7:7">
      <c r="G17" s="1" t="s">
        <v>73</v>
      </c>
    </row>
    <row r="18" spans="7:7">
      <c r="G18" s="1" t="s">
        <v>74</v>
      </c>
    </row>
    <row r="19" spans="7:7">
      <c r="G19" s="1" t="s">
        <v>75</v>
      </c>
    </row>
    <row r="20" spans="7:7">
      <c r="G20" s="1" t="s">
        <v>76</v>
      </c>
    </row>
    <row r="21" spans="7:7">
      <c r="G21" s="1" t="s">
        <v>77</v>
      </c>
    </row>
    <row r="22" spans="7:7">
      <c r="G22" s="1" t="s">
        <v>80</v>
      </c>
    </row>
    <row r="23" spans="7:7">
      <c r="G23" s="1" t="s">
        <v>81</v>
      </c>
    </row>
    <row r="24" spans="7:7">
      <c r="G24" s="1" t="s">
        <v>82</v>
      </c>
    </row>
    <row r="25" spans="7:7">
      <c r="G25" s="1" t="s">
        <v>83</v>
      </c>
    </row>
    <row r="26" spans="7:7">
      <c r="G26" s="1" t="s">
        <v>90</v>
      </c>
    </row>
    <row r="27" spans="7:7">
      <c r="G27" s="1" t="s">
        <v>84</v>
      </c>
    </row>
    <row r="28" spans="7:7">
      <c r="G28" s="1" t="s">
        <v>85</v>
      </c>
    </row>
    <row r="29" spans="7:7">
      <c r="G29" s="1" t="s">
        <v>86</v>
      </c>
    </row>
    <row r="30" spans="7:7">
      <c r="G30" s="1" t="s">
        <v>87</v>
      </c>
    </row>
    <row r="31" spans="7:7">
      <c r="G31" s="1" t="s">
        <v>88</v>
      </c>
    </row>
    <row r="32" spans="7:7">
      <c r="G32" s="1" t="s">
        <v>89</v>
      </c>
    </row>
    <row r="33" spans="7:7">
      <c r="G33" s="1" t="s">
        <v>91</v>
      </c>
    </row>
    <row r="34" spans="7:7">
      <c r="G34" s="1" t="s">
        <v>92</v>
      </c>
    </row>
  </sheetData>
  <phoneticPr fontId="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47"/>
  <sheetViews>
    <sheetView zoomScale="70" zoomScaleNormal="70" workbookViewId="0">
      <pane ySplit="4" topLeftCell="A5" activePane="bottomLeft" state="frozen"/>
      <selection activeCell="E1" sqref="E1"/>
      <selection pane="bottomLeft" activeCell="A6" sqref="A6:XFD6"/>
    </sheetView>
  </sheetViews>
  <sheetFormatPr defaultRowHeight="14.4"/>
  <cols>
    <col min="1" max="1" width="17.68359375" bestFit="1" customWidth="1"/>
    <col min="2" max="2" width="17.15625" customWidth="1"/>
    <col min="3" max="3" width="16.26171875" customWidth="1"/>
    <col min="4" max="9" width="15.578125" customWidth="1"/>
    <col min="10" max="10" width="19" customWidth="1"/>
    <col min="11" max="15" width="15.578125" customWidth="1"/>
    <col min="16" max="16" width="19.26171875" customWidth="1"/>
    <col min="17" max="17" width="20" customWidth="1"/>
    <col min="18" max="18" width="19.83984375" customWidth="1"/>
  </cols>
  <sheetData>
    <row r="2" spans="1:18">
      <c r="L2" s="7"/>
    </row>
    <row r="4" spans="1:18" ht="78">
      <c r="A4" s="8" t="s">
        <v>346</v>
      </c>
      <c r="B4" s="9" t="s">
        <v>347</v>
      </c>
      <c r="C4" s="10" t="s">
        <v>348</v>
      </c>
      <c r="D4" s="8" t="s">
        <v>626</v>
      </c>
      <c r="E4" s="8" t="s">
        <v>349</v>
      </c>
      <c r="F4" s="11" t="s">
        <v>110</v>
      </c>
      <c r="G4" s="11" t="s">
        <v>111</v>
      </c>
      <c r="H4" s="11" t="s">
        <v>112</v>
      </c>
      <c r="I4" s="10" t="s">
        <v>350</v>
      </c>
      <c r="J4" s="10" t="s">
        <v>351</v>
      </c>
      <c r="K4" s="10" t="s">
        <v>352</v>
      </c>
      <c r="L4" s="10" t="s">
        <v>353</v>
      </c>
      <c r="M4" s="12" t="s">
        <v>94</v>
      </c>
      <c r="N4" s="12" t="s">
        <v>95</v>
      </c>
      <c r="O4" s="12" t="s">
        <v>96</v>
      </c>
      <c r="P4" s="13" t="s">
        <v>98</v>
      </c>
      <c r="Q4" s="13" t="s">
        <v>97</v>
      </c>
      <c r="R4" s="13" t="s">
        <v>99</v>
      </c>
    </row>
    <row r="5" spans="1:18" ht="15.6">
      <c r="A5" s="3" t="s">
        <v>61</v>
      </c>
      <c r="B5" s="4" t="s">
        <v>345</v>
      </c>
      <c r="C5" s="4"/>
      <c r="D5" s="24">
        <v>43150</v>
      </c>
      <c r="E5" s="24">
        <v>43150</v>
      </c>
      <c r="F5" s="24">
        <v>45606</v>
      </c>
      <c r="G5" s="24"/>
      <c r="H5" s="24">
        <v>20988</v>
      </c>
      <c r="I5" s="5">
        <f>SUM(F5:H5)</f>
        <v>66594</v>
      </c>
      <c r="J5" s="5">
        <f>1000*I5/D5/30</f>
        <v>51.443800695249131</v>
      </c>
      <c r="K5" s="5">
        <f>0.13*30*D5</f>
        <v>168285.00000000003</v>
      </c>
      <c r="L5" s="22">
        <f>I5/K5</f>
        <v>0.39572154380960861</v>
      </c>
      <c r="M5" s="24">
        <v>43864</v>
      </c>
      <c r="N5" s="24">
        <v>10</v>
      </c>
      <c r="O5" s="24">
        <v>9607</v>
      </c>
      <c r="P5" s="24">
        <v>4600</v>
      </c>
      <c r="Q5" s="24"/>
      <c r="R5" s="24"/>
    </row>
    <row r="6" spans="1:18" ht="15.6">
      <c r="A6" s="3" t="s">
        <v>63</v>
      </c>
      <c r="B6" s="4" t="s">
        <v>345</v>
      </c>
      <c r="C6" s="4"/>
      <c r="D6" s="24">
        <v>40104</v>
      </c>
      <c r="E6" s="24">
        <v>40104</v>
      </c>
      <c r="F6" s="24">
        <v>49838</v>
      </c>
      <c r="G6" s="24">
        <v>510</v>
      </c>
      <c r="H6" s="24">
        <v>20756</v>
      </c>
      <c r="I6" s="5">
        <f t="shared" ref="I6:I37" si="0">SUM(F6:H6)</f>
        <v>71104</v>
      </c>
      <c r="J6" s="5">
        <f t="shared" ref="J6:J37" si="1">1000*I6/D6/30</f>
        <v>59.099674180464127</v>
      </c>
      <c r="K6" s="5">
        <f t="shared" ref="K6:K37" si="2">0.13*30*D6</f>
        <v>156405.6</v>
      </c>
      <c r="L6" s="22">
        <f t="shared" ref="L6:L34" si="3">I6/K6</f>
        <v>0.45461287831126251</v>
      </c>
      <c r="M6" s="24">
        <v>30192</v>
      </c>
      <c r="N6" s="24">
        <v>682</v>
      </c>
      <c r="O6" s="24">
        <v>3677</v>
      </c>
      <c r="P6" s="24">
        <v>5510</v>
      </c>
      <c r="Q6" s="24"/>
      <c r="R6" s="24"/>
    </row>
    <row r="7" spans="1:18" ht="15.6">
      <c r="A7" s="3" t="s">
        <v>62</v>
      </c>
      <c r="B7" s="4" t="s">
        <v>345</v>
      </c>
      <c r="C7" s="4"/>
      <c r="D7" s="24">
        <v>27361</v>
      </c>
      <c r="E7" s="24">
        <v>27361</v>
      </c>
      <c r="F7" s="24">
        <v>32183</v>
      </c>
      <c r="G7" s="24"/>
      <c r="H7" s="24">
        <v>2252</v>
      </c>
      <c r="I7" s="5">
        <f t="shared" si="0"/>
        <v>34435</v>
      </c>
      <c r="J7" s="5">
        <f t="shared" si="1"/>
        <v>41.95143939670821</v>
      </c>
      <c r="K7" s="5">
        <f t="shared" si="2"/>
        <v>106707.90000000001</v>
      </c>
      <c r="L7" s="22">
        <f t="shared" si="3"/>
        <v>0.32270337997467852</v>
      </c>
      <c r="M7" s="24">
        <v>29552</v>
      </c>
      <c r="N7" s="24">
        <v>0</v>
      </c>
      <c r="O7" s="24">
        <v>2713</v>
      </c>
      <c r="P7" s="24">
        <v>1913</v>
      </c>
      <c r="Q7" s="24"/>
      <c r="R7" s="24"/>
    </row>
    <row r="8" spans="1:18" ht="15.6">
      <c r="A8" s="3" t="s">
        <v>290</v>
      </c>
      <c r="B8" s="4" t="s">
        <v>345</v>
      </c>
      <c r="C8" s="4"/>
      <c r="D8" s="24">
        <v>25446</v>
      </c>
      <c r="E8" s="24">
        <v>25446</v>
      </c>
      <c r="F8" s="24">
        <v>12425</v>
      </c>
      <c r="G8" s="24">
        <v>806</v>
      </c>
      <c r="H8" s="24">
        <v>12</v>
      </c>
      <c r="I8" s="5">
        <f t="shared" si="0"/>
        <v>13243</v>
      </c>
      <c r="J8" s="5">
        <f t="shared" si="1"/>
        <v>17.347847729833113</v>
      </c>
      <c r="K8" s="5">
        <f t="shared" si="2"/>
        <v>99239.400000000009</v>
      </c>
      <c r="L8" s="22">
        <f t="shared" si="3"/>
        <v>0.13344498253717776</v>
      </c>
      <c r="M8" s="24">
        <v>12384</v>
      </c>
      <c r="N8" s="24">
        <v>35</v>
      </c>
      <c r="O8" s="24">
        <v>812</v>
      </c>
      <c r="P8" s="24">
        <v>650</v>
      </c>
      <c r="Q8" s="24"/>
      <c r="R8" s="24"/>
    </row>
    <row r="9" spans="1:18" ht="15.6">
      <c r="A9" s="3" t="s">
        <v>64</v>
      </c>
      <c r="B9" s="4" t="s">
        <v>345</v>
      </c>
      <c r="C9" s="4"/>
      <c r="D9" s="24">
        <v>37731</v>
      </c>
      <c r="E9" s="24">
        <v>37731</v>
      </c>
      <c r="F9" s="24">
        <v>1800</v>
      </c>
      <c r="G9" s="24">
        <v>8907</v>
      </c>
      <c r="H9" s="24">
        <v>8679</v>
      </c>
      <c r="I9" s="5">
        <f t="shared" si="0"/>
        <v>19386</v>
      </c>
      <c r="J9" s="5">
        <f t="shared" si="1"/>
        <v>17.126500755347063</v>
      </c>
      <c r="K9" s="5">
        <f t="shared" si="2"/>
        <v>147150.90000000002</v>
      </c>
      <c r="L9" s="22">
        <f t="shared" si="3"/>
        <v>0.13174231350266968</v>
      </c>
      <c r="M9" s="24">
        <v>16796</v>
      </c>
      <c r="N9" s="24">
        <v>0</v>
      </c>
      <c r="O9" s="24">
        <v>8266</v>
      </c>
      <c r="P9" s="24">
        <v>3960</v>
      </c>
      <c r="Q9" s="24"/>
      <c r="R9" s="24"/>
    </row>
    <row r="10" spans="1:18" ht="15.6">
      <c r="A10" s="3" t="s">
        <v>364</v>
      </c>
      <c r="B10" s="4" t="s">
        <v>345</v>
      </c>
      <c r="C10" s="4"/>
      <c r="D10" s="24">
        <v>34562</v>
      </c>
      <c r="E10" s="24">
        <v>34562</v>
      </c>
      <c r="F10" s="24">
        <v>47500</v>
      </c>
      <c r="G10" s="24">
        <v>4500</v>
      </c>
      <c r="H10" s="24">
        <v>6500</v>
      </c>
      <c r="I10" s="5">
        <f t="shared" si="0"/>
        <v>58500</v>
      </c>
      <c r="J10" s="5">
        <f t="shared" si="1"/>
        <v>56.420346044789078</v>
      </c>
      <c r="K10" s="5">
        <f t="shared" si="2"/>
        <v>134791.80000000002</v>
      </c>
      <c r="L10" s="22">
        <f t="shared" si="3"/>
        <v>0.4340026618829928</v>
      </c>
      <c r="M10" s="24">
        <v>36393</v>
      </c>
      <c r="N10" s="24">
        <v>120</v>
      </c>
      <c r="O10" s="24">
        <v>7459</v>
      </c>
      <c r="P10" s="24">
        <v>9000</v>
      </c>
      <c r="Q10" s="24">
        <v>120</v>
      </c>
      <c r="R10" s="24"/>
    </row>
    <row r="11" spans="1:18" ht="15.6">
      <c r="A11" s="3" t="s">
        <v>341</v>
      </c>
      <c r="B11" s="4" t="s">
        <v>345</v>
      </c>
      <c r="C11" s="4"/>
      <c r="D11" s="24">
        <v>8864</v>
      </c>
      <c r="E11" s="24">
        <v>8864</v>
      </c>
      <c r="F11" s="24">
        <v>26231</v>
      </c>
      <c r="G11" s="24">
        <v>1821</v>
      </c>
      <c r="H11" s="24">
        <v>9523</v>
      </c>
      <c r="I11" s="5">
        <f t="shared" si="0"/>
        <v>37575</v>
      </c>
      <c r="J11" s="5">
        <f t="shared" si="1"/>
        <v>141.30189530685919</v>
      </c>
      <c r="K11" s="5">
        <f t="shared" si="2"/>
        <v>34569.600000000006</v>
      </c>
      <c r="L11" s="22">
        <v>1</v>
      </c>
      <c r="M11" s="24">
        <v>12710</v>
      </c>
      <c r="N11" s="24">
        <v>6234</v>
      </c>
      <c r="O11" s="24">
        <v>4350</v>
      </c>
      <c r="P11" s="24">
        <v>950</v>
      </c>
      <c r="Q11" s="24"/>
      <c r="R11" s="24">
        <v>3420</v>
      </c>
    </row>
    <row r="12" spans="1:18" ht="15.6">
      <c r="A12" s="3" t="s">
        <v>67</v>
      </c>
      <c r="B12" s="4" t="s">
        <v>345</v>
      </c>
      <c r="C12" s="4"/>
      <c r="D12" s="24">
        <v>28004</v>
      </c>
      <c r="E12" s="24">
        <v>28004</v>
      </c>
      <c r="F12" s="24">
        <v>11000</v>
      </c>
      <c r="G12" s="24">
        <v>8000</v>
      </c>
      <c r="H12" s="24">
        <v>4000</v>
      </c>
      <c r="I12" s="5">
        <f t="shared" si="0"/>
        <v>23000</v>
      </c>
      <c r="J12" s="5">
        <f t="shared" si="1"/>
        <v>27.37704137504166</v>
      </c>
      <c r="K12" s="5">
        <f t="shared" si="2"/>
        <v>109215.6</v>
      </c>
      <c r="L12" s="22">
        <f t="shared" si="3"/>
        <v>0.2105926259618589</v>
      </c>
      <c r="M12" s="24">
        <v>16000</v>
      </c>
      <c r="N12" s="24">
        <v>3000</v>
      </c>
      <c r="O12" s="24">
        <v>11000</v>
      </c>
      <c r="P12" s="24">
        <v>250</v>
      </c>
      <c r="Q12" s="24">
        <v>90</v>
      </c>
      <c r="R12" s="24"/>
    </row>
    <row r="13" spans="1:18" ht="15.6">
      <c r="A13" s="3" t="s">
        <v>68</v>
      </c>
      <c r="B13" s="4" t="s">
        <v>345</v>
      </c>
      <c r="C13" s="4"/>
      <c r="D13" s="24">
        <v>26444</v>
      </c>
      <c r="E13" s="24">
        <v>26444</v>
      </c>
      <c r="F13" s="24">
        <v>23740</v>
      </c>
      <c r="G13" s="24">
        <v>4684</v>
      </c>
      <c r="H13" s="24">
        <v>2682</v>
      </c>
      <c r="I13" s="5">
        <f t="shared" si="0"/>
        <v>31106</v>
      </c>
      <c r="J13" s="5">
        <f t="shared" si="1"/>
        <v>39.209902687440128</v>
      </c>
      <c r="K13" s="5">
        <f t="shared" si="2"/>
        <v>103131.6</v>
      </c>
      <c r="L13" s="22">
        <f t="shared" si="3"/>
        <v>0.30161463605723171</v>
      </c>
      <c r="M13" s="24">
        <v>18754</v>
      </c>
      <c r="N13" s="24">
        <v>2088</v>
      </c>
      <c r="O13" s="24">
        <v>8970</v>
      </c>
      <c r="P13" s="24">
        <v>325</v>
      </c>
      <c r="Q13" s="24"/>
      <c r="R13" s="24">
        <v>450</v>
      </c>
    </row>
    <row r="14" spans="1:18" ht="15.6">
      <c r="A14" s="3" t="s">
        <v>69</v>
      </c>
      <c r="B14" s="4" t="s">
        <v>345</v>
      </c>
      <c r="C14" s="4"/>
      <c r="D14" s="24">
        <v>40562</v>
      </c>
      <c r="E14" s="24">
        <v>40562</v>
      </c>
      <c r="F14" s="24">
        <v>23255.5</v>
      </c>
      <c r="G14" s="24">
        <v>9517.5</v>
      </c>
      <c r="H14" s="24">
        <v>4300</v>
      </c>
      <c r="I14" s="5">
        <f t="shared" si="0"/>
        <v>37073</v>
      </c>
      <c r="J14" s="5">
        <f t="shared" si="1"/>
        <v>30.4661177128018</v>
      </c>
      <c r="K14" s="5">
        <f t="shared" si="2"/>
        <v>158191.80000000002</v>
      </c>
      <c r="L14" s="22">
        <f t="shared" si="3"/>
        <v>0.23435475163693692</v>
      </c>
      <c r="M14" s="24">
        <v>15776</v>
      </c>
      <c r="N14" s="24">
        <v>2183.3000000000002</v>
      </c>
      <c r="O14" s="24">
        <v>17073.25</v>
      </c>
      <c r="P14" s="24">
        <v>466</v>
      </c>
      <c r="Q14" s="24"/>
      <c r="R14" s="24">
        <v>372</v>
      </c>
    </row>
    <row r="15" spans="1:18" ht="15.6">
      <c r="A15" s="3" t="s">
        <v>78</v>
      </c>
      <c r="B15" s="4" t="s">
        <v>345</v>
      </c>
      <c r="C15" s="4"/>
      <c r="D15" s="24">
        <v>32476</v>
      </c>
      <c r="E15" s="24">
        <v>32476</v>
      </c>
      <c r="F15" s="24">
        <v>62820</v>
      </c>
      <c r="G15" s="24">
        <v>15364</v>
      </c>
      <c r="H15" s="24">
        <v>12592</v>
      </c>
      <c r="I15" s="5">
        <f t="shared" si="0"/>
        <v>90776</v>
      </c>
      <c r="J15" s="5">
        <f t="shared" si="1"/>
        <v>93.172393972985176</v>
      </c>
      <c r="K15" s="5">
        <f t="shared" si="2"/>
        <v>126656.40000000001</v>
      </c>
      <c r="L15" s="22">
        <f t="shared" si="3"/>
        <v>0.71671072286911675</v>
      </c>
      <c r="M15" s="24">
        <v>68612</v>
      </c>
      <c r="N15" s="24">
        <v>2280</v>
      </c>
      <c r="O15" s="24">
        <v>9450</v>
      </c>
      <c r="P15" s="24">
        <v>6330</v>
      </c>
      <c r="Q15" s="24">
        <v>2350</v>
      </c>
      <c r="R15" s="24">
        <v>7500</v>
      </c>
    </row>
    <row r="16" spans="1:18" ht="15.6">
      <c r="A16" s="3" t="s">
        <v>79</v>
      </c>
      <c r="B16" s="4" t="s">
        <v>345</v>
      </c>
      <c r="C16" s="4"/>
      <c r="D16" s="24">
        <v>33833</v>
      </c>
      <c r="E16" s="24">
        <v>33833</v>
      </c>
      <c r="F16" s="24">
        <v>98151</v>
      </c>
      <c r="G16" s="24">
        <v>8000</v>
      </c>
      <c r="H16" s="24">
        <v>1500</v>
      </c>
      <c r="I16" s="5">
        <f t="shared" si="0"/>
        <v>107651</v>
      </c>
      <c r="J16" s="5">
        <f t="shared" si="1"/>
        <v>106.06114345954147</v>
      </c>
      <c r="K16" s="5">
        <f t="shared" si="2"/>
        <v>131948.70000000001</v>
      </c>
      <c r="L16" s="22">
        <f t="shared" si="3"/>
        <v>0.81585494968878047</v>
      </c>
      <c r="M16" s="24">
        <v>64478</v>
      </c>
      <c r="N16" s="24">
        <v>2669</v>
      </c>
      <c r="O16" s="24">
        <v>41082</v>
      </c>
      <c r="P16" s="24">
        <v>3900</v>
      </c>
      <c r="Q16" s="24">
        <v>650</v>
      </c>
      <c r="R16" s="24">
        <v>3250</v>
      </c>
    </row>
    <row r="17" spans="1:18" ht="15.6">
      <c r="A17" s="3" t="s">
        <v>70</v>
      </c>
      <c r="B17" s="4" t="s">
        <v>345</v>
      </c>
      <c r="C17" s="4"/>
      <c r="D17" s="24">
        <v>36456</v>
      </c>
      <c r="E17" s="24">
        <v>36456</v>
      </c>
      <c r="F17" s="24">
        <v>76812.570000000007</v>
      </c>
      <c r="G17" s="24">
        <v>574690.41375887441</v>
      </c>
      <c r="H17" s="24">
        <v>21459.234870299952</v>
      </c>
      <c r="I17" s="5">
        <f t="shared" si="0"/>
        <v>672962.2186291744</v>
      </c>
      <c r="J17" s="5">
        <f t="shared" si="1"/>
        <v>615.31912317055662</v>
      </c>
      <c r="K17" s="5">
        <f t="shared" si="2"/>
        <v>142178.40000000002</v>
      </c>
      <c r="L17" s="22">
        <v>1</v>
      </c>
      <c r="M17" s="24">
        <v>61490.973333333328</v>
      </c>
      <c r="N17" s="24">
        <v>1039.9941780688166</v>
      </c>
      <c r="O17" s="24"/>
      <c r="P17" s="24">
        <v>1635</v>
      </c>
      <c r="Q17" s="24">
        <v>1039.9941780688166</v>
      </c>
      <c r="R17" s="24"/>
    </row>
    <row r="18" spans="1:18" ht="15.6">
      <c r="A18" s="3" t="s">
        <v>71</v>
      </c>
      <c r="B18" s="4" t="s">
        <v>345</v>
      </c>
      <c r="C18" s="4"/>
      <c r="D18" s="24">
        <v>31941</v>
      </c>
      <c r="E18" s="24">
        <v>31941</v>
      </c>
      <c r="F18" s="24">
        <v>54754</v>
      </c>
      <c r="G18" s="24">
        <v>1156</v>
      </c>
      <c r="H18" s="24"/>
      <c r="I18" s="5">
        <f t="shared" si="0"/>
        <v>55910</v>
      </c>
      <c r="J18" s="5">
        <f t="shared" si="1"/>
        <v>58.347160911263472</v>
      </c>
      <c r="K18" s="5">
        <f t="shared" si="2"/>
        <v>124569.90000000001</v>
      </c>
      <c r="L18" s="22">
        <f t="shared" si="3"/>
        <v>0.44882431470202672</v>
      </c>
      <c r="M18" s="24">
        <v>48952</v>
      </c>
      <c r="N18" s="24">
        <v>326</v>
      </c>
      <c r="O18" s="24">
        <v>6482</v>
      </c>
      <c r="P18" s="24">
        <v>1545</v>
      </c>
      <c r="Q18" s="24"/>
      <c r="R18" s="24">
        <v>4659</v>
      </c>
    </row>
    <row r="19" spans="1:18" ht="15.6">
      <c r="A19" s="3" t="s">
        <v>72</v>
      </c>
      <c r="B19" s="4" t="s">
        <v>345</v>
      </c>
      <c r="C19" s="4"/>
      <c r="D19" s="24">
        <v>33039</v>
      </c>
      <c r="E19" s="24">
        <v>33039</v>
      </c>
      <c r="F19" s="24">
        <v>61166</v>
      </c>
      <c r="G19" s="24">
        <v>29400</v>
      </c>
      <c r="H19" s="24">
        <v>9210</v>
      </c>
      <c r="I19" s="5">
        <f t="shared" si="0"/>
        <v>99776</v>
      </c>
      <c r="J19" s="5">
        <f t="shared" si="1"/>
        <v>100.66487080924564</v>
      </c>
      <c r="K19" s="5">
        <f t="shared" si="2"/>
        <v>128852.1</v>
      </c>
      <c r="L19" s="22">
        <f t="shared" si="3"/>
        <v>0.77434516007112031</v>
      </c>
      <c r="M19" s="24">
        <v>48938</v>
      </c>
      <c r="N19" s="24">
        <v>22</v>
      </c>
      <c r="O19" s="24">
        <v>6200</v>
      </c>
      <c r="P19" s="24">
        <v>1650</v>
      </c>
      <c r="Q19" s="24">
        <v>22</v>
      </c>
      <c r="R19" s="24"/>
    </row>
    <row r="20" spans="1:18" ht="15.6">
      <c r="A20" s="3" t="s">
        <v>73</v>
      </c>
      <c r="B20" s="4" t="s">
        <v>345</v>
      </c>
      <c r="C20" s="4"/>
      <c r="D20" s="24">
        <v>29273</v>
      </c>
      <c r="E20" s="24">
        <v>29273</v>
      </c>
      <c r="F20" s="24">
        <v>46450</v>
      </c>
      <c r="G20" s="24">
        <v>4200</v>
      </c>
      <c r="H20" s="24">
        <v>565</v>
      </c>
      <c r="I20" s="5">
        <f t="shared" si="0"/>
        <v>51215</v>
      </c>
      <c r="J20" s="5">
        <f t="shared" si="1"/>
        <v>58.318814835058468</v>
      </c>
      <c r="K20" s="5">
        <f t="shared" si="2"/>
        <v>114164.70000000001</v>
      </c>
      <c r="L20" s="22">
        <f t="shared" si="3"/>
        <v>0.44860626796198821</v>
      </c>
      <c r="M20" s="24">
        <v>43465</v>
      </c>
      <c r="N20" s="24">
        <v>26</v>
      </c>
      <c r="O20" s="24">
        <v>3605</v>
      </c>
      <c r="P20" s="24">
        <v>1182</v>
      </c>
      <c r="Q20" s="24">
        <v>24</v>
      </c>
      <c r="R20" s="24"/>
    </row>
    <row r="21" spans="1:18" ht="15.6">
      <c r="A21" s="3" t="s">
        <v>74</v>
      </c>
      <c r="B21" s="4" t="s">
        <v>345</v>
      </c>
      <c r="C21" s="4"/>
      <c r="D21" s="24">
        <v>45905</v>
      </c>
      <c r="E21" s="24">
        <v>45905</v>
      </c>
      <c r="F21" s="24">
        <v>74669</v>
      </c>
      <c r="G21" s="24">
        <v>94226</v>
      </c>
      <c r="H21" s="24">
        <v>11180</v>
      </c>
      <c r="I21" s="5">
        <f t="shared" si="0"/>
        <v>180075</v>
      </c>
      <c r="J21" s="5">
        <f t="shared" si="1"/>
        <v>130.75917656028756</v>
      </c>
      <c r="K21" s="5">
        <f t="shared" si="2"/>
        <v>179029.50000000003</v>
      </c>
      <c r="L21" s="22">
        <v>1</v>
      </c>
      <c r="M21" s="24">
        <v>57533</v>
      </c>
      <c r="N21" s="24">
        <v>2418</v>
      </c>
      <c r="O21" s="24">
        <v>9078</v>
      </c>
      <c r="P21" s="24">
        <v>2026</v>
      </c>
      <c r="Q21" s="24">
        <v>283</v>
      </c>
      <c r="R21" s="24">
        <v>6050</v>
      </c>
    </row>
    <row r="22" spans="1:18" ht="15.6">
      <c r="A22" s="3" t="s">
        <v>75</v>
      </c>
      <c r="B22" s="4" t="s">
        <v>345</v>
      </c>
      <c r="C22" s="4"/>
      <c r="D22" s="24">
        <v>35732</v>
      </c>
      <c r="E22" s="24">
        <v>35732</v>
      </c>
      <c r="F22" s="24">
        <v>57326.333333333328</v>
      </c>
      <c r="G22" s="24">
        <v>984</v>
      </c>
      <c r="H22" s="24"/>
      <c r="I22" s="5">
        <f t="shared" si="0"/>
        <v>58310.333333333328</v>
      </c>
      <c r="J22" s="5">
        <f>1000*I22/D22/30</f>
        <v>54.395997363085684</v>
      </c>
      <c r="K22" s="5">
        <f t="shared" si="2"/>
        <v>139354.80000000002</v>
      </c>
      <c r="L22" s="22">
        <f t="shared" si="3"/>
        <v>0.41843074894681287</v>
      </c>
      <c r="M22" s="24">
        <v>38270.5</v>
      </c>
      <c r="N22" s="24">
        <v>1435.125</v>
      </c>
      <c r="O22" s="24">
        <v>16474.400000000001</v>
      </c>
      <c r="P22" s="24">
        <v>1428</v>
      </c>
      <c r="Q22" s="24">
        <v>635</v>
      </c>
      <c r="R22" s="24">
        <v>751.33333333333326</v>
      </c>
    </row>
    <row r="23" spans="1:18" ht="15.6">
      <c r="A23" s="3" t="s">
        <v>76</v>
      </c>
      <c r="B23" s="4" t="s">
        <v>345</v>
      </c>
      <c r="C23" s="4"/>
      <c r="D23" s="24">
        <v>58298</v>
      </c>
      <c r="E23" s="24">
        <v>58298</v>
      </c>
      <c r="F23" s="24">
        <v>114372</v>
      </c>
      <c r="G23" s="24">
        <v>25766</v>
      </c>
      <c r="H23" s="24">
        <v>2100</v>
      </c>
      <c r="I23" s="5">
        <f t="shared" si="0"/>
        <v>142238</v>
      </c>
      <c r="J23" s="5">
        <f t="shared" si="1"/>
        <v>81.328118746211985</v>
      </c>
      <c r="K23" s="5">
        <f t="shared" si="2"/>
        <v>227362.2</v>
      </c>
      <c r="L23" s="22">
        <f t="shared" si="3"/>
        <v>0.62560091343239987</v>
      </c>
      <c r="M23" s="24">
        <v>50920</v>
      </c>
      <c r="N23" s="24">
        <v>24502</v>
      </c>
      <c r="O23" s="24">
        <v>30642</v>
      </c>
      <c r="P23" s="24">
        <v>3050</v>
      </c>
      <c r="Q23" s="24">
        <v>5000</v>
      </c>
      <c r="R23" s="24">
        <v>753</v>
      </c>
    </row>
    <row r="24" spans="1:18" ht="15.6">
      <c r="A24" s="3" t="s">
        <v>77</v>
      </c>
      <c r="B24" s="4" t="s">
        <v>345</v>
      </c>
      <c r="C24" s="4"/>
      <c r="D24" s="24">
        <v>22714</v>
      </c>
      <c r="E24" s="24">
        <v>22714</v>
      </c>
      <c r="F24" s="24">
        <v>14246</v>
      </c>
      <c r="G24" s="24">
        <v>39747</v>
      </c>
      <c r="H24" s="24">
        <v>700</v>
      </c>
      <c r="I24" s="5">
        <f t="shared" si="0"/>
        <v>54693</v>
      </c>
      <c r="J24" s="5">
        <f t="shared" si="1"/>
        <v>80.263273751871097</v>
      </c>
      <c r="K24" s="5">
        <f t="shared" si="2"/>
        <v>88584.6</v>
      </c>
      <c r="L24" s="22">
        <f t="shared" si="3"/>
        <v>0.61740979809131602</v>
      </c>
      <c r="M24" s="24">
        <v>4608</v>
      </c>
      <c r="N24" s="24">
        <v>165</v>
      </c>
      <c r="O24" s="24">
        <v>9431</v>
      </c>
      <c r="P24" s="24">
        <v>250</v>
      </c>
      <c r="Q24" s="24">
        <v>650</v>
      </c>
      <c r="R24" s="24">
        <v>90</v>
      </c>
    </row>
    <row r="25" spans="1:18" ht="15.6">
      <c r="A25" s="3" t="s">
        <v>80</v>
      </c>
      <c r="B25" s="4" t="s">
        <v>345</v>
      </c>
      <c r="C25" s="4"/>
      <c r="D25" s="24">
        <v>19497</v>
      </c>
      <c r="E25" s="24">
        <v>19497</v>
      </c>
      <c r="F25" s="24">
        <v>28034</v>
      </c>
      <c r="G25" s="24">
        <v>11382</v>
      </c>
      <c r="H25" s="24">
        <v>41570</v>
      </c>
      <c r="I25" s="5">
        <f t="shared" si="0"/>
        <v>80986</v>
      </c>
      <c r="J25" s="5">
        <f t="shared" si="1"/>
        <v>138.45890820810038</v>
      </c>
      <c r="K25" s="5">
        <f t="shared" si="2"/>
        <v>76038.3</v>
      </c>
      <c r="L25" s="22">
        <f t="shared" si="3"/>
        <v>1.0650685246776952</v>
      </c>
      <c r="M25" s="24">
        <v>51728</v>
      </c>
      <c r="N25" s="24">
        <v>1202</v>
      </c>
      <c r="O25" s="24">
        <v>1491</v>
      </c>
      <c r="P25" s="24">
        <v>1980</v>
      </c>
      <c r="Q25" s="24">
        <v>0</v>
      </c>
      <c r="R25" s="24">
        <v>4400</v>
      </c>
    </row>
    <row r="26" spans="1:18" ht="15.6">
      <c r="A26" s="3" t="s">
        <v>81</v>
      </c>
      <c r="B26" s="4" t="s">
        <v>345</v>
      </c>
      <c r="C26" s="4"/>
      <c r="D26" s="24">
        <v>30930</v>
      </c>
      <c r="E26" s="24">
        <v>30930</v>
      </c>
      <c r="F26" s="24">
        <v>47872</v>
      </c>
      <c r="G26" s="24">
        <v>526</v>
      </c>
      <c r="H26" s="24">
        <v>290</v>
      </c>
      <c r="I26" s="5">
        <f t="shared" si="0"/>
        <v>48688</v>
      </c>
      <c r="J26" s="5">
        <f t="shared" si="1"/>
        <v>52.471171462442072</v>
      </c>
      <c r="K26" s="5">
        <f t="shared" si="2"/>
        <v>120627.00000000001</v>
      </c>
      <c r="L26" s="22">
        <f t="shared" si="3"/>
        <v>0.40362439586493898</v>
      </c>
      <c r="M26" s="24">
        <v>29268</v>
      </c>
      <c r="N26" s="24">
        <v>1545</v>
      </c>
      <c r="O26" s="24">
        <v>2975</v>
      </c>
      <c r="P26" s="24">
        <v>1332</v>
      </c>
      <c r="Q26" s="24">
        <v>8</v>
      </c>
      <c r="R26" s="24">
        <v>89</v>
      </c>
    </row>
    <row r="27" spans="1:18" ht="15.6">
      <c r="A27" s="3" t="s">
        <v>82</v>
      </c>
      <c r="B27" s="4" t="s">
        <v>345</v>
      </c>
      <c r="C27" s="4"/>
      <c r="D27" s="24">
        <v>27178</v>
      </c>
      <c r="E27" s="24">
        <v>27178</v>
      </c>
      <c r="F27" s="24">
        <v>28586</v>
      </c>
      <c r="G27" s="24">
        <v>5916</v>
      </c>
      <c r="H27" s="24">
        <v>1545</v>
      </c>
      <c r="I27" s="5">
        <f t="shared" si="0"/>
        <v>36047</v>
      </c>
      <c r="J27" s="5">
        <f t="shared" si="1"/>
        <v>44.211003998331982</v>
      </c>
      <c r="K27" s="5">
        <f t="shared" si="2"/>
        <v>105994.20000000001</v>
      </c>
      <c r="L27" s="22">
        <f t="shared" si="3"/>
        <v>0.34008464614101525</v>
      </c>
      <c r="M27" s="24">
        <v>22063</v>
      </c>
      <c r="N27" s="24">
        <v>2303</v>
      </c>
      <c r="O27" s="24">
        <v>3952</v>
      </c>
      <c r="P27" s="24">
        <v>890</v>
      </c>
      <c r="Q27" s="24">
        <v>80</v>
      </c>
      <c r="R27" s="24"/>
    </row>
    <row r="28" spans="1:18" ht="15.6">
      <c r="A28" s="3" t="s">
        <v>83</v>
      </c>
      <c r="B28" s="4" t="s">
        <v>345</v>
      </c>
      <c r="C28" s="4"/>
      <c r="D28" s="24">
        <v>8691</v>
      </c>
      <c r="E28" s="24">
        <v>8691</v>
      </c>
      <c r="F28" s="24">
        <v>30368</v>
      </c>
      <c r="G28" s="24">
        <v>3500</v>
      </c>
      <c r="H28" s="24">
        <v>530</v>
      </c>
      <c r="I28" s="5">
        <f t="shared" si="0"/>
        <v>34398</v>
      </c>
      <c r="J28" s="5">
        <f t="shared" si="1"/>
        <v>131.9295823265447</v>
      </c>
      <c r="K28" s="5">
        <f t="shared" si="2"/>
        <v>33894.9</v>
      </c>
      <c r="L28" s="26">
        <v>1</v>
      </c>
      <c r="M28" s="24">
        <v>27012</v>
      </c>
      <c r="N28" s="24">
        <v>2095</v>
      </c>
      <c r="O28" s="24">
        <v>3980</v>
      </c>
      <c r="P28" s="24">
        <v>3800</v>
      </c>
      <c r="Q28" s="24">
        <v>500</v>
      </c>
      <c r="R28" s="24">
        <v>975</v>
      </c>
    </row>
    <row r="29" spans="1:18" ht="15.6">
      <c r="A29" s="3" t="s">
        <v>342</v>
      </c>
      <c r="B29" s="4" t="s">
        <v>345</v>
      </c>
      <c r="C29" s="4"/>
      <c r="D29" s="24">
        <v>11594</v>
      </c>
      <c r="E29" s="24">
        <v>11594</v>
      </c>
      <c r="F29" s="24">
        <v>24022</v>
      </c>
      <c r="G29" s="24">
        <v>4000</v>
      </c>
      <c r="H29" s="24">
        <v>1000</v>
      </c>
      <c r="I29" s="5">
        <f t="shared" si="0"/>
        <v>29022</v>
      </c>
      <c r="J29" s="5">
        <f t="shared" si="1"/>
        <v>83.439710194928409</v>
      </c>
      <c r="K29" s="5">
        <f t="shared" si="2"/>
        <v>45216.600000000006</v>
      </c>
      <c r="L29" s="22">
        <f t="shared" si="3"/>
        <v>0.64184392457637229</v>
      </c>
      <c r="M29" s="24">
        <v>22864</v>
      </c>
      <c r="N29" s="24">
        <v>604</v>
      </c>
      <c r="O29" s="24">
        <v>4274</v>
      </c>
      <c r="P29" s="24">
        <v>1700</v>
      </c>
      <c r="Q29" s="24">
        <v>1000</v>
      </c>
      <c r="R29" s="24">
        <v>250</v>
      </c>
    </row>
    <row r="30" spans="1:18" ht="15.6">
      <c r="A30" s="3" t="s">
        <v>84</v>
      </c>
      <c r="B30" s="4" t="s">
        <v>345</v>
      </c>
      <c r="C30" s="4"/>
      <c r="D30" s="24">
        <v>16954</v>
      </c>
      <c r="E30" s="24">
        <v>16954</v>
      </c>
      <c r="F30" s="24">
        <v>22548</v>
      </c>
      <c r="G30" s="24"/>
      <c r="H30" s="24">
        <v>9140</v>
      </c>
      <c r="I30" s="5">
        <f t="shared" si="0"/>
        <v>31688</v>
      </c>
      <c r="J30" s="5">
        <f t="shared" si="1"/>
        <v>62.301914985647436</v>
      </c>
      <c r="K30" s="5">
        <f t="shared" si="2"/>
        <v>66120.600000000006</v>
      </c>
      <c r="L30" s="22">
        <f t="shared" si="3"/>
        <v>0.47924549988959564</v>
      </c>
      <c r="M30" s="24">
        <v>16143</v>
      </c>
      <c r="N30" s="24">
        <v>52</v>
      </c>
      <c r="O30" s="24">
        <v>2672</v>
      </c>
      <c r="P30" s="24">
        <v>1420</v>
      </c>
      <c r="Q30" s="24"/>
      <c r="R30" s="24"/>
    </row>
    <row r="31" spans="1:18" ht="15.6">
      <c r="A31" s="3" t="s">
        <v>85</v>
      </c>
      <c r="B31" s="4" t="s">
        <v>345</v>
      </c>
      <c r="C31" s="4"/>
      <c r="D31" s="24">
        <v>23770</v>
      </c>
      <c r="E31" s="24">
        <v>23770</v>
      </c>
      <c r="F31" s="24">
        <v>25000</v>
      </c>
      <c r="G31" s="24">
        <v>1250</v>
      </c>
      <c r="H31" s="24">
        <v>3480</v>
      </c>
      <c r="I31" s="5">
        <f t="shared" si="0"/>
        <v>29730</v>
      </c>
      <c r="J31" s="5">
        <f t="shared" si="1"/>
        <v>41.691207404291127</v>
      </c>
      <c r="K31" s="5">
        <f t="shared" si="2"/>
        <v>92703.000000000015</v>
      </c>
      <c r="L31" s="22">
        <f t="shared" si="3"/>
        <v>0.320701595417624</v>
      </c>
      <c r="M31" s="24">
        <v>24755</v>
      </c>
      <c r="N31" s="24">
        <v>4225</v>
      </c>
      <c r="O31" s="24">
        <v>25380</v>
      </c>
      <c r="P31" s="24">
        <v>170</v>
      </c>
      <c r="Q31" s="24">
        <v>250</v>
      </c>
      <c r="R31" s="24">
        <v>1200</v>
      </c>
    </row>
    <row r="32" spans="1:18" ht="15.6">
      <c r="A32" s="3" t="s">
        <v>86</v>
      </c>
      <c r="B32" s="4" t="s">
        <v>345</v>
      </c>
      <c r="C32" s="4"/>
      <c r="D32" s="24">
        <v>27046</v>
      </c>
      <c r="E32" s="24">
        <v>27046</v>
      </c>
      <c r="F32" s="24">
        <v>21965.78</v>
      </c>
      <c r="G32" s="24">
        <v>144940</v>
      </c>
      <c r="H32" s="24">
        <v>1630.22</v>
      </c>
      <c r="I32" s="5">
        <f t="shared" si="0"/>
        <v>168536</v>
      </c>
      <c r="J32" s="5">
        <f t="shared" si="1"/>
        <v>207.715250560773</v>
      </c>
      <c r="K32" s="5">
        <f t="shared" si="2"/>
        <v>105479.40000000001</v>
      </c>
      <c r="L32" s="22">
        <v>1</v>
      </c>
      <c r="M32" s="24">
        <v>12983.08</v>
      </c>
      <c r="N32" s="24">
        <v>521.54</v>
      </c>
      <c r="O32" s="24">
        <v>8461.16</v>
      </c>
      <c r="P32" s="24">
        <v>685</v>
      </c>
      <c r="Q32" s="24">
        <v>207</v>
      </c>
      <c r="R32" s="24">
        <v>430</v>
      </c>
    </row>
    <row r="33" spans="1:18" ht="15.6">
      <c r="A33" s="3" t="s">
        <v>87</v>
      </c>
      <c r="B33" s="4" t="s">
        <v>345</v>
      </c>
      <c r="C33" s="4"/>
      <c r="D33" s="24">
        <v>9074</v>
      </c>
      <c r="E33" s="24">
        <v>9074</v>
      </c>
      <c r="F33" s="24">
        <v>4828.22</v>
      </c>
      <c r="G33" s="24">
        <v>15270</v>
      </c>
      <c r="H33" s="24">
        <v>21.78</v>
      </c>
      <c r="I33" s="5">
        <f t="shared" si="0"/>
        <v>20120</v>
      </c>
      <c r="J33" s="5">
        <f t="shared" si="1"/>
        <v>73.910807435162738</v>
      </c>
      <c r="K33" s="5">
        <f t="shared" si="2"/>
        <v>35388.600000000006</v>
      </c>
      <c r="L33" s="22">
        <f t="shared" si="3"/>
        <v>0.56854467257817476</v>
      </c>
      <c r="M33" s="24">
        <v>4599.92</v>
      </c>
      <c r="N33" s="24">
        <v>81.460000000000008</v>
      </c>
      <c r="O33" s="24">
        <v>296.84000000000003</v>
      </c>
      <c r="P33" s="24">
        <v>310</v>
      </c>
      <c r="Q33" s="24">
        <v>19</v>
      </c>
      <c r="R33" s="24">
        <v>49.4</v>
      </c>
    </row>
    <row r="34" spans="1:18" ht="15.6">
      <c r="A34" s="3" t="s">
        <v>88</v>
      </c>
      <c r="B34" s="4" t="s">
        <v>345</v>
      </c>
      <c r="C34" s="4"/>
      <c r="D34" s="24">
        <v>41503</v>
      </c>
      <c r="E34" s="24">
        <v>41503</v>
      </c>
      <c r="F34" s="24">
        <v>78940</v>
      </c>
      <c r="G34" s="24">
        <v>38125.61</v>
      </c>
      <c r="H34" s="24">
        <v>36174.31</v>
      </c>
      <c r="I34" s="5">
        <f t="shared" si="0"/>
        <v>153239.91999999998</v>
      </c>
      <c r="J34" s="5">
        <f t="shared" si="1"/>
        <v>123.07537607723134</v>
      </c>
      <c r="K34" s="5">
        <f t="shared" si="2"/>
        <v>161861.70000000001</v>
      </c>
      <c r="L34" s="22">
        <f t="shared" si="3"/>
        <v>0.94673366213254884</v>
      </c>
      <c r="M34" s="24">
        <v>48640</v>
      </c>
      <c r="N34" s="24">
        <v>5150</v>
      </c>
      <c r="O34" s="24">
        <v>56170</v>
      </c>
      <c r="P34" s="24">
        <v>1890</v>
      </c>
      <c r="Q34" s="24">
        <v>1165</v>
      </c>
      <c r="R34" s="24">
        <v>300</v>
      </c>
    </row>
    <row r="35" spans="1:18" ht="15.6">
      <c r="A35" s="3" t="s">
        <v>89</v>
      </c>
      <c r="B35" s="4" t="s">
        <v>345</v>
      </c>
      <c r="C35" s="4"/>
      <c r="D35" s="24">
        <v>17746</v>
      </c>
      <c r="E35" s="24">
        <v>17746</v>
      </c>
      <c r="F35" s="24">
        <v>26000</v>
      </c>
      <c r="G35" s="24">
        <v>12000</v>
      </c>
      <c r="H35" s="24">
        <v>1620</v>
      </c>
      <c r="I35" s="5">
        <f t="shared" si="0"/>
        <v>39620</v>
      </c>
      <c r="J35" s="5">
        <f t="shared" si="1"/>
        <v>74.420526691460992</v>
      </c>
      <c r="K35" s="5">
        <f t="shared" si="2"/>
        <v>69209.400000000009</v>
      </c>
      <c r="L35" s="22">
        <v>1</v>
      </c>
      <c r="M35" s="24">
        <v>5800</v>
      </c>
      <c r="N35" s="24">
        <v>3780</v>
      </c>
      <c r="O35" s="24">
        <v>1680</v>
      </c>
      <c r="P35" s="24">
        <v>750</v>
      </c>
      <c r="Q35" s="24">
        <v>117</v>
      </c>
      <c r="R35" s="24">
        <v>980</v>
      </c>
    </row>
    <row r="36" spans="1:18" ht="15.6">
      <c r="A36" s="3" t="s">
        <v>91</v>
      </c>
      <c r="B36" s="4" t="s">
        <v>345</v>
      </c>
      <c r="C36" s="4"/>
      <c r="D36" s="24">
        <v>18151</v>
      </c>
      <c r="E36" s="24">
        <v>18151</v>
      </c>
      <c r="F36" s="24">
        <v>21479</v>
      </c>
      <c r="G36" s="24">
        <v>10379</v>
      </c>
      <c r="H36" s="24">
        <v>42207</v>
      </c>
      <c r="I36" s="5">
        <f t="shared" si="0"/>
        <v>74065</v>
      </c>
      <c r="J36" s="5">
        <f t="shared" si="1"/>
        <v>136.01638109929664</v>
      </c>
      <c r="K36" s="5">
        <f t="shared" si="2"/>
        <v>70788.900000000009</v>
      </c>
      <c r="L36" s="22">
        <v>1</v>
      </c>
      <c r="M36" s="24">
        <v>29711</v>
      </c>
      <c r="N36" s="24">
        <v>273</v>
      </c>
      <c r="O36" s="24">
        <v>10780</v>
      </c>
      <c r="P36" s="24">
        <v>596</v>
      </c>
      <c r="Q36" s="24"/>
      <c r="R36" s="24"/>
    </row>
    <row r="37" spans="1:18" ht="15.6">
      <c r="A37" s="3" t="s">
        <v>92</v>
      </c>
      <c r="B37" s="4" t="s">
        <v>345</v>
      </c>
      <c r="C37" s="4"/>
      <c r="D37" s="24">
        <v>24747</v>
      </c>
      <c r="E37" s="24">
        <v>24747</v>
      </c>
      <c r="F37" s="24">
        <v>40025</v>
      </c>
      <c r="G37" s="24">
        <v>7918</v>
      </c>
      <c r="H37" s="24">
        <v>8315</v>
      </c>
      <c r="I37" s="5">
        <f t="shared" si="0"/>
        <v>56258</v>
      </c>
      <c r="J37" s="5">
        <f t="shared" si="1"/>
        <v>75.777535324147038</v>
      </c>
      <c r="K37" s="5">
        <f t="shared" si="2"/>
        <v>96513.3</v>
      </c>
      <c r="L37" s="22">
        <v>1</v>
      </c>
      <c r="M37" s="24">
        <v>31504</v>
      </c>
      <c r="N37" s="24">
        <v>4752</v>
      </c>
      <c r="O37" s="24">
        <v>6994</v>
      </c>
      <c r="P37" s="24">
        <v>4107</v>
      </c>
      <c r="Q37" s="24">
        <v>105</v>
      </c>
      <c r="R37" s="24"/>
    </row>
    <row r="38" spans="1:18" ht="15.6">
      <c r="A38" s="4"/>
      <c r="B38" s="4"/>
      <c r="C38" s="4"/>
      <c r="D38" s="23">
        <f>SUM(D5:D37)</f>
        <v>948776</v>
      </c>
      <c r="E38" s="23">
        <f>SUM(E5:E37)</f>
        <v>948776</v>
      </c>
      <c r="F38" s="23">
        <f t="shared" ref="F38:H38" si="4">SUM(F5:F37)</f>
        <v>1334013.4033333333</v>
      </c>
      <c r="G38" s="23">
        <f t="shared" si="4"/>
        <v>1087485.5237588745</v>
      </c>
      <c r="H38" s="23">
        <f t="shared" si="4"/>
        <v>286521.54487029999</v>
      </c>
      <c r="I38" s="23">
        <f t="shared" ref="I38:K38" si="5">SUM(I5:I37)</f>
        <v>2708020.4719625078</v>
      </c>
      <c r="J38" s="28">
        <f>AVERAGE(J5:J37)</f>
        <v>94.114970158575716</v>
      </c>
      <c r="K38" s="23">
        <f t="shared" si="5"/>
        <v>3700226.4000000004</v>
      </c>
      <c r="L38" s="20">
        <f>I38/K38</f>
        <v>0.7318526433848771</v>
      </c>
      <c r="M38" s="23">
        <f>SUM(M5:M37)</f>
        <v>1046759.4733333334</v>
      </c>
      <c r="N38" s="23">
        <f t="shared" ref="N38:R38" si="6">SUM(N5:N37)</f>
        <v>75819.419178068812</v>
      </c>
      <c r="O38" s="23">
        <f t="shared" si="6"/>
        <v>335477.65000000002</v>
      </c>
      <c r="P38" s="23">
        <f t="shared" si="6"/>
        <v>70250</v>
      </c>
      <c r="Q38" s="23">
        <f t="shared" si="6"/>
        <v>14314.994178068817</v>
      </c>
      <c r="R38" s="23">
        <f t="shared" si="6"/>
        <v>35968.73333333333</v>
      </c>
    </row>
    <row r="39" spans="1:18">
      <c r="M39">
        <f>M38/1000</f>
        <v>1046.7594733333333</v>
      </c>
      <c r="N39">
        <f>N38/1000</f>
        <v>75.819419178068813</v>
      </c>
      <c r="O39">
        <f>O38/1000</f>
        <v>335.47765000000004</v>
      </c>
    </row>
    <row r="40" spans="1:18">
      <c r="M40" s="21">
        <f>M38+N38+O38</f>
        <v>1458056.5425114022</v>
      </c>
      <c r="N40" s="14"/>
    </row>
    <row r="41" spans="1:18">
      <c r="M41" s="14"/>
      <c r="N41" s="14"/>
      <c r="O41" s="14"/>
    </row>
    <row r="42" spans="1:18" ht="91.5">
      <c r="B42" s="15" t="s">
        <v>354</v>
      </c>
      <c r="C42" s="15" t="s">
        <v>355</v>
      </c>
      <c r="F42" s="15" t="s">
        <v>356</v>
      </c>
      <c r="G42" s="15" t="s">
        <v>357</v>
      </c>
      <c r="H42" s="15" t="s">
        <v>358</v>
      </c>
      <c r="I42" s="16"/>
      <c r="J42" s="15" t="s">
        <v>359</v>
      </c>
      <c r="K42" s="15" t="s">
        <v>360</v>
      </c>
      <c r="L42" s="17"/>
      <c r="M42" s="15" t="s">
        <v>361</v>
      </c>
      <c r="N42" s="15" t="s">
        <v>362</v>
      </c>
      <c r="O42" s="15" t="s">
        <v>363</v>
      </c>
    </row>
    <row r="43" spans="1:18" ht="15.6">
      <c r="B43" s="18">
        <f>I38/1000</f>
        <v>2708.0204719625076</v>
      </c>
      <c r="C43" s="18">
        <f>K38/1000</f>
        <v>3700.2264000000005</v>
      </c>
      <c r="E43" s="7"/>
      <c r="F43" s="19">
        <f>F38/$I38</f>
        <v>0.49261570107945718</v>
      </c>
      <c r="G43" s="19">
        <f t="shared" ref="G43:H43" si="7">G38/$I38</f>
        <v>0.40157950614412141</v>
      </c>
      <c r="H43" s="19">
        <f t="shared" si="7"/>
        <v>0.10580479277642139</v>
      </c>
      <c r="J43" s="20">
        <f>1-K43</f>
        <v>0.2681473566151229</v>
      </c>
      <c r="K43" s="20">
        <f>L38</f>
        <v>0.7318526433848771</v>
      </c>
      <c r="M43" s="19">
        <f>M38/M40</f>
        <v>0.71791418426775289</v>
      </c>
      <c r="N43" s="19">
        <f>N38/M40</f>
        <v>5.2000328497189191E-2</v>
      </c>
      <c r="O43" s="19">
        <f>O38/M40</f>
        <v>0.23008548723505801</v>
      </c>
    </row>
    <row r="44" spans="1:18">
      <c r="F44" s="21"/>
      <c r="G44" s="21"/>
      <c r="H44" s="21"/>
    </row>
    <row r="46" spans="1:18">
      <c r="E46" s="14"/>
      <c r="J46" s="14"/>
      <c r="N46" s="21"/>
    </row>
    <row r="47" spans="1:18">
      <c r="F47" s="21"/>
      <c r="G47" s="21"/>
      <c r="H47" s="21"/>
    </row>
  </sheetData>
  <autoFilter ref="A4:R38" xr:uid="{00000000-0009-0000-0000-000001000000}"/>
  <conditionalFormatting sqref="J5:J37">
    <cfRule type="colorScale" priority="1">
      <colorScale>
        <cfvo type="min"/>
        <cfvo type="percentile" val="50"/>
        <cfvo type="max"/>
        <color rgb="FFF8696B"/>
        <color rgb="FFFFEB84"/>
        <color rgb="FF63BE7B"/>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119"/>
  <sheetViews>
    <sheetView tabSelected="1" topLeftCell="AF1" zoomScale="70" zoomScaleNormal="70" workbookViewId="0">
      <pane ySplit="4" topLeftCell="A5" activePane="bottomLeft" state="frozen"/>
      <selection activeCell="N7" sqref="N7"/>
      <selection pane="bottomLeft" activeCell="AI4" sqref="AI4"/>
    </sheetView>
  </sheetViews>
  <sheetFormatPr defaultColWidth="9.15625" defaultRowHeight="15.6"/>
  <cols>
    <col min="1" max="1" width="17.578125" style="90" customWidth="1"/>
    <col min="2" max="2" width="16.26171875" style="44" customWidth="1"/>
    <col min="3" max="3" width="41.578125" style="72" bestFit="1" customWidth="1"/>
    <col min="4" max="4" width="23.15625" style="44" customWidth="1"/>
    <col min="5" max="5" width="24.578125" style="90" customWidth="1"/>
    <col min="6" max="6" width="14.41796875" style="90" customWidth="1"/>
    <col min="7" max="7" width="21.41796875" style="50" customWidth="1"/>
    <col min="8" max="8" width="21.15625" style="50" customWidth="1"/>
    <col min="9" max="9" width="41.26171875" style="50" customWidth="1"/>
    <col min="10" max="10" width="18.41796875" style="93" customWidth="1"/>
    <col min="11" max="11" width="12.15625" style="90" customWidth="1"/>
    <col min="12" max="12" width="29.41796875" style="90" customWidth="1"/>
    <col min="13" max="14" width="13.15625" style="44" customWidth="1"/>
    <col min="15" max="15" width="33.578125" style="72" customWidth="1"/>
    <col min="16" max="16" width="19.15625" style="90" customWidth="1"/>
    <col min="17" max="17" width="18.15625" style="44" customWidth="1"/>
    <col min="18" max="18" width="18.41796875" style="44" customWidth="1"/>
    <col min="19" max="19" width="19.41796875" style="44" customWidth="1"/>
    <col min="20" max="20" width="24.26171875" style="44" customWidth="1"/>
    <col min="21" max="21" width="23.578125" style="44" customWidth="1"/>
    <col min="22" max="22" width="24.41796875" style="94" customWidth="1"/>
    <col min="23" max="23" width="17.578125" style="44" customWidth="1"/>
    <col min="24" max="24" width="21.15625" style="44" customWidth="1"/>
    <col min="25" max="25" width="25.68359375" style="93" customWidth="1"/>
    <col min="26" max="26" width="54.83984375" style="50" customWidth="1"/>
    <col min="27" max="27" width="45.68359375" style="93" customWidth="1"/>
    <col min="28" max="28" width="80.68359375" style="90" customWidth="1"/>
    <col min="29" max="29" width="21.41796875" style="90" customWidth="1"/>
    <col min="30" max="30" width="39.15625" style="90" customWidth="1"/>
    <col min="31" max="31" width="36.41796875" style="90" customWidth="1"/>
    <col min="32" max="32" width="80.68359375" style="93" customWidth="1"/>
    <col min="33" max="33" width="40.15625" style="90" customWidth="1"/>
    <col min="34" max="34" width="17.15625" style="90" customWidth="1"/>
    <col min="35" max="35" width="29.68359375" style="90" customWidth="1"/>
    <col min="36" max="39" width="17.15625" style="90" customWidth="1"/>
    <col min="40" max="40" width="42.41796875" style="93" customWidth="1"/>
    <col min="41" max="41" width="27.83984375" style="90" customWidth="1"/>
    <col min="42" max="42" width="18.26171875" style="90" customWidth="1"/>
    <col min="43" max="43" width="24.15625" style="90" customWidth="1"/>
    <col min="44" max="44" width="24.15625" style="44" customWidth="1"/>
    <col min="45" max="45" width="116" style="95" customWidth="1"/>
    <col min="46" max="16384" width="9.15625" style="50"/>
  </cols>
  <sheetData>
    <row r="1" spans="1:45" ht="23.1">
      <c r="A1" s="103" t="s">
        <v>550</v>
      </c>
      <c r="B1" s="103"/>
      <c r="C1" s="103"/>
      <c r="D1" s="103"/>
      <c r="E1" s="103"/>
      <c r="F1" s="103"/>
      <c r="G1" s="103"/>
      <c r="H1" s="103"/>
      <c r="I1" s="104"/>
      <c r="J1" s="4"/>
      <c r="K1" s="45"/>
      <c r="L1" s="45"/>
      <c r="M1" s="37"/>
      <c r="N1" s="37"/>
      <c r="O1" s="46"/>
      <c r="P1" s="45"/>
      <c r="Q1" s="37"/>
      <c r="R1" s="37"/>
      <c r="S1" s="37"/>
      <c r="T1" s="37"/>
      <c r="U1" s="37"/>
      <c r="V1" s="47"/>
      <c r="W1" s="37"/>
      <c r="X1" s="37"/>
      <c r="Y1" s="4"/>
      <c r="Z1" s="3"/>
      <c r="AA1" s="4"/>
      <c r="AB1" s="48"/>
      <c r="AC1" s="45"/>
      <c r="AD1" s="45"/>
      <c r="AE1" s="45"/>
      <c r="AF1" s="4"/>
      <c r="AG1" s="45"/>
      <c r="AH1" s="45"/>
      <c r="AI1" s="45"/>
      <c r="AJ1" s="45"/>
      <c r="AK1" s="45"/>
      <c r="AL1" s="45"/>
      <c r="AM1" s="45"/>
      <c r="AN1" s="4"/>
      <c r="AO1" s="45"/>
      <c r="AP1" s="45"/>
      <c r="AQ1" s="45"/>
      <c r="AR1" s="37"/>
      <c r="AS1" s="49"/>
    </row>
    <row r="2" spans="1:45">
      <c r="A2" s="45"/>
      <c r="B2" s="37"/>
      <c r="C2" s="46"/>
      <c r="D2" s="37"/>
      <c r="E2" s="45"/>
      <c r="F2" s="45"/>
      <c r="G2" s="3"/>
      <c r="H2" s="3"/>
      <c r="I2" s="3"/>
      <c r="J2" s="4"/>
      <c r="K2" s="45"/>
      <c r="L2" s="45"/>
      <c r="M2" s="37"/>
      <c r="N2" s="37"/>
      <c r="O2" s="46"/>
      <c r="P2" s="45"/>
      <c r="Q2" s="45"/>
      <c r="R2" s="45"/>
      <c r="S2" s="45"/>
      <c r="T2" s="45"/>
      <c r="U2" s="45"/>
      <c r="V2" s="4"/>
      <c r="W2" s="45"/>
      <c r="X2" s="45"/>
      <c r="Y2" s="4"/>
      <c r="Z2" s="3"/>
      <c r="AA2" s="4"/>
      <c r="AB2" s="45"/>
      <c r="AC2" s="45"/>
      <c r="AD2" s="45"/>
      <c r="AE2" s="45"/>
      <c r="AF2" s="4"/>
      <c r="AG2" s="45"/>
      <c r="AH2" s="45"/>
      <c r="AI2" s="45"/>
      <c r="AJ2" s="45"/>
      <c r="AK2" s="45"/>
      <c r="AL2" s="45"/>
      <c r="AM2" s="45"/>
      <c r="AN2" s="4"/>
      <c r="AO2" s="45"/>
      <c r="AP2" s="45"/>
      <c r="AQ2" s="45"/>
      <c r="AR2" s="45"/>
      <c r="AS2" s="51"/>
    </row>
    <row r="3" spans="1:45" s="58" customFormat="1">
      <c r="A3" s="115" t="s">
        <v>19</v>
      </c>
      <c r="B3" s="109" t="s">
        <v>103</v>
      </c>
      <c r="C3" s="109"/>
      <c r="D3" s="109"/>
      <c r="E3" s="110"/>
      <c r="F3" s="110"/>
      <c r="G3" s="109"/>
      <c r="H3" s="109"/>
      <c r="I3" s="109"/>
      <c r="J3" s="111" t="s">
        <v>104</v>
      </c>
      <c r="K3" s="112"/>
      <c r="L3" s="111"/>
      <c r="M3" s="112"/>
      <c r="N3" s="112"/>
      <c r="O3" s="113" t="s">
        <v>105</v>
      </c>
      <c r="P3" s="113"/>
      <c r="Q3" s="113"/>
      <c r="R3" s="114" t="s">
        <v>37</v>
      </c>
      <c r="S3" s="114"/>
      <c r="T3" s="114"/>
      <c r="U3" s="114"/>
      <c r="V3" s="108" t="s">
        <v>33</v>
      </c>
      <c r="W3" s="108"/>
      <c r="X3" s="108"/>
      <c r="Y3" s="52" t="s">
        <v>29</v>
      </c>
      <c r="Z3" s="53"/>
      <c r="AA3" s="52"/>
      <c r="AB3" s="38"/>
      <c r="AC3" s="38"/>
      <c r="AD3" s="54" t="s">
        <v>28</v>
      </c>
      <c r="AE3" s="55" t="s">
        <v>31</v>
      </c>
      <c r="AF3" s="56"/>
      <c r="AG3" s="55"/>
      <c r="AH3" s="105" t="s">
        <v>45</v>
      </c>
      <c r="AI3" s="105"/>
      <c r="AJ3" s="105"/>
      <c r="AK3" s="105"/>
      <c r="AL3" s="105"/>
      <c r="AM3" s="105"/>
      <c r="AN3" s="106"/>
      <c r="AO3" s="107" t="s">
        <v>120</v>
      </c>
      <c r="AP3" s="107"/>
      <c r="AQ3" s="107"/>
      <c r="AR3" s="107"/>
      <c r="AS3" s="57"/>
    </row>
    <row r="4" spans="1:45" s="71" customFormat="1" ht="78">
      <c r="A4" s="116"/>
      <c r="B4" s="59" t="s">
        <v>1</v>
      </c>
      <c r="C4" s="60" t="s">
        <v>107</v>
      </c>
      <c r="D4" s="59" t="s">
        <v>46</v>
      </c>
      <c r="E4" s="101" t="s">
        <v>108</v>
      </c>
      <c r="F4" s="59" t="s">
        <v>15</v>
      </c>
      <c r="G4" s="59" t="s">
        <v>16</v>
      </c>
      <c r="H4" s="59" t="s">
        <v>5</v>
      </c>
      <c r="I4" s="59" t="s">
        <v>114</v>
      </c>
      <c r="J4" s="8" t="s">
        <v>3</v>
      </c>
      <c r="K4" s="39" t="s">
        <v>4</v>
      </c>
      <c r="L4" s="39" t="s">
        <v>102</v>
      </c>
      <c r="M4" s="39" t="s">
        <v>6</v>
      </c>
      <c r="N4" s="39" t="s">
        <v>7</v>
      </c>
      <c r="O4" s="61" t="s">
        <v>10</v>
      </c>
      <c r="P4" s="62" t="s">
        <v>12</v>
      </c>
      <c r="Q4" s="62" t="s">
        <v>13</v>
      </c>
      <c r="R4" s="63" t="s">
        <v>11</v>
      </c>
      <c r="S4" s="63" t="s">
        <v>14</v>
      </c>
      <c r="T4" s="63" t="s">
        <v>101</v>
      </c>
      <c r="U4" s="63" t="s">
        <v>93</v>
      </c>
      <c r="V4" s="64" t="s">
        <v>34</v>
      </c>
      <c r="W4" s="65" t="s">
        <v>35</v>
      </c>
      <c r="X4" s="65" t="s">
        <v>47</v>
      </c>
      <c r="Y4" s="8" t="s">
        <v>20</v>
      </c>
      <c r="Z4" s="39" t="s">
        <v>122</v>
      </c>
      <c r="AA4" s="8" t="s">
        <v>30</v>
      </c>
      <c r="AB4" s="39" t="s">
        <v>118</v>
      </c>
      <c r="AC4" s="39" t="s">
        <v>119</v>
      </c>
      <c r="AD4" s="59" t="s">
        <v>115</v>
      </c>
      <c r="AE4" s="66" t="s">
        <v>32</v>
      </c>
      <c r="AF4" s="67" t="s">
        <v>44</v>
      </c>
      <c r="AG4" s="66" t="s">
        <v>121</v>
      </c>
      <c r="AH4" s="68" t="s">
        <v>110</v>
      </c>
      <c r="AI4" s="68" t="s">
        <v>111</v>
      </c>
      <c r="AJ4" s="68" t="s">
        <v>112</v>
      </c>
      <c r="AK4" s="69" t="s">
        <v>94</v>
      </c>
      <c r="AL4" s="69" t="s">
        <v>95</v>
      </c>
      <c r="AM4" s="69" t="s">
        <v>96</v>
      </c>
      <c r="AN4" s="70" t="s">
        <v>123</v>
      </c>
      <c r="AO4" s="62" t="s">
        <v>98</v>
      </c>
      <c r="AP4" s="62" t="s">
        <v>116</v>
      </c>
      <c r="AQ4" s="62" t="s">
        <v>97</v>
      </c>
      <c r="AR4" s="62" t="s">
        <v>99</v>
      </c>
      <c r="AS4" s="57" t="s">
        <v>100</v>
      </c>
    </row>
    <row r="5" spans="1:45" ht="33.6">
      <c r="A5" s="30">
        <v>45454</v>
      </c>
      <c r="B5" s="30" t="s">
        <v>132</v>
      </c>
      <c r="C5" s="30" t="s">
        <v>17</v>
      </c>
      <c r="D5" s="30" t="s">
        <v>42</v>
      </c>
      <c r="E5" s="30">
        <v>17</v>
      </c>
      <c r="F5" s="30">
        <v>131</v>
      </c>
      <c r="G5" s="30" t="s">
        <v>133</v>
      </c>
      <c r="H5" s="30" t="s">
        <v>629</v>
      </c>
      <c r="I5" s="30" t="s">
        <v>134</v>
      </c>
      <c r="J5" s="30" t="s">
        <v>72</v>
      </c>
      <c r="K5" s="30" t="s">
        <v>128</v>
      </c>
      <c r="L5" s="30" t="s">
        <v>135</v>
      </c>
      <c r="M5" s="30">
        <v>21.185782970000002</v>
      </c>
      <c r="N5" s="30">
        <v>92.157150250000001</v>
      </c>
      <c r="O5" s="30" t="s">
        <v>136</v>
      </c>
      <c r="P5" s="30">
        <v>2100</v>
      </c>
      <c r="Q5" s="30">
        <v>10561</v>
      </c>
      <c r="R5" s="31">
        <v>1250</v>
      </c>
      <c r="S5" s="31">
        <v>6250</v>
      </c>
      <c r="T5" s="30" t="s">
        <v>43</v>
      </c>
      <c r="U5" s="30"/>
      <c r="V5" s="30" t="s">
        <v>38</v>
      </c>
      <c r="W5" s="30">
        <v>7</v>
      </c>
      <c r="X5" s="30" t="s">
        <v>42</v>
      </c>
      <c r="Y5" s="30" t="s">
        <v>23</v>
      </c>
      <c r="Z5" s="30" t="s">
        <v>109</v>
      </c>
      <c r="AA5" s="31" t="s">
        <v>377</v>
      </c>
      <c r="AB5" s="30">
        <v>402</v>
      </c>
      <c r="AC5" s="30">
        <v>92</v>
      </c>
      <c r="AD5" s="30" t="s">
        <v>43</v>
      </c>
      <c r="AE5" s="30" t="s">
        <v>43</v>
      </c>
      <c r="AF5" s="31" t="s">
        <v>378</v>
      </c>
      <c r="AG5" s="30">
        <v>2680</v>
      </c>
      <c r="AH5" s="30">
        <v>16258</v>
      </c>
      <c r="AI5" s="30">
        <v>6900</v>
      </c>
      <c r="AJ5" s="30">
        <v>1820</v>
      </c>
      <c r="AK5" s="30">
        <v>13737</v>
      </c>
      <c r="AL5" s="30">
        <v>6</v>
      </c>
      <c r="AM5" s="30">
        <v>940</v>
      </c>
      <c r="AN5" s="31" t="s">
        <v>379</v>
      </c>
      <c r="AO5" s="30">
        <v>417</v>
      </c>
      <c r="AP5" s="30" t="s">
        <v>42</v>
      </c>
      <c r="AQ5" s="30">
        <v>6</v>
      </c>
      <c r="AR5" s="30" t="s">
        <v>43</v>
      </c>
      <c r="AS5" s="30"/>
    </row>
    <row r="6" spans="1:45" ht="33.6" hidden="1">
      <c r="A6" s="30">
        <v>45454</v>
      </c>
      <c r="B6" s="30" t="s">
        <v>132</v>
      </c>
      <c r="C6" s="30" t="s">
        <v>17</v>
      </c>
      <c r="D6" s="30" t="s">
        <v>42</v>
      </c>
      <c r="E6" s="30">
        <v>17</v>
      </c>
      <c r="F6" s="30">
        <v>179</v>
      </c>
      <c r="G6" s="30" t="s">
        <v>133</v>
      </c>
      <c r="H6" s="30" t="s">
        <v>629</v>
      </c>
      <c r="I6" s="30" t="s">
        <v>134</v>
      </c>
      <c r="J6" s="30" t="s">
        <v>72</v>
      </c>
      <c r="K6" s="30" t="s">
        <v>137</v>
      </c>
      <c r="L6" s="30" t="s">
        <v>138</v>
      </c>
      <c r="M6" s="30">
        <v>21.182828000000001</v>
      </c>
      <c r="N6" s="30">
        <v>92.155303000000004</v>
      </c>
      <c r="O6" s="30" t="s">
        <v>139</v>
      </c>
      <c r="P6" s="30">
        <v>2121</v>
      </c>
      <c r="Q6" s="30">
        <v>10915</v>
      </c>
      <c r="R6" s="30">
        <v>2500</v>
      </c>
      <c r="S6" s="30">
        <v>12200</v>
      </c>
      <c r="T6" s="30" t="s">
        <v>43</v>
      </c>
      <c r="U6" s="30"/>
      <c r="V6" s="30" t="s">
        <v>38</v>
      </c>
      <c r="W6" s="30">
        <v>7</v>
      </c>
      <c r="X6" s="30" t="s">
        <v>42</v>
      </c>
      <c r="Y6" s="30" t="s">
        <v>23</v>
      </c>
      <c r="Z6" s="30" t="s">
        <v>109</v>
      </c>
      <c r="AA6" s="31" t="s">
        <v>377</v>
      </c>
      <c r="AB6" s="30">
        <v>647</v>
      </c>
      <c r="AC6" s="30">
        <v>203</v>
      </c>
      <c r="AD6" s="30" t="s">
        <v>43</v>
      </c>
      <c r="AE6" s="30" t="s">
        <v>43</v>
      </c>
      <c r="AF6" s="31" t="s">
        <v>378</v>
      </c>
      <c r="AG6" s="30">
        <v>4740</v>
      </c>
      <c r="AH6" s="30">
        <v>22345</v>
      </c>
      <c r="AI6" s="30">
        <v>9860</v>
      </c>
      <c r="AJ6" s="30">
        <v>2940</v>
      </c>
      <c r="AK6" s="30">
        <v>15608</v>
      </c>
      <c r="AL6" s="30">
        <v>5</v>
      </c>
      <c r="AM6" s="30">
        <v>2030</v>
      </c>
      <c r="AN6" s="31" t="s">
        <v>379</v>
      </c>
      <c r="AO6" s="30">
        <v>633</v>
      </c>
      <c r="AP6" s="30" t="s">
        <v>42</v>
      </c>
      <c r="AQ6" s="30">
        <v>5</v>
      </c>
      <c r="AR6" s="30" t="s">
        <v>43</v>
      </c>
      <c r="AS6" s="30"/>
    </row>
    <row r="7" spans="1:45" ht="33.6">
      <c r="A7" s="30">
        <v>45454</v>
      </c>
      <c r="B7" s="30" t="s">
        <v>132</v>
      </c>
      <c r="C7" s="30" t="s">
        <v>17</v>
      </c>
      <c r="D7" s="30" t="s">
        <v>42</v>
      </c>
      <c r="E7" s="30">
        <v>10</v>
      </c>
      <c r="F7" s="30">
        <v>59</v>
      </c>
      <c r="G7" s="30" t="s">
        <v>133</v>
      </c>
      <c r="H7" s="30" t="s">
        <v>629</v>
      </c>
      <c r="I7" s="30" t="s">
        <v>134</v>
      </c>
      <c r="J7" s="30" t="s">
        <v>72</v>
      </c>
      <c r="K7" s="30" t="s">
        <v>140</v>
      </c>
      <c r="L7" s="30" t="s">
        <v>141</v>
      </c>
      <c r="M7" s="30" t="s">
        <v>142</v>
      </c>
      <c r="N7" s="30" t="s">
        <v>143</v>
      </c>
      <c r="O7" s="30" t="s">
        <v>144</v>
      </c>
      <c r="P7" s="30">
        <v>916</v>
      </c>
      <c r="Q7" s="30">
        <v>4787</v>
      </c>
      <c r="R7" s="30">
        <v>1250</v>
      </c>
      <c r="S7" s="30">
        <v>6250</v>
      </c>
      <c r="T7" s="30" t="s">
        <v>43</v>
      </c>
      <c r="U7" s="30"/>
      <c r="V7" s="30" t="s">
        <v>38</v>
      </c>
      <c r="W7" s="30">
        <v>7</v>
      </c>
      <c r="X7" s="30" t="s">
        <v>42</v>
      </c>
      <c r="Y7" s="30" t="s">
        <v>23</v>
      </c>
      <c r="Z7" s="30" t="s">
        <v>109</v>
      </c>
      <c r="AA7" s="31" t="s">
        <v>377</v>
      </c>
      <c r="AB7" s="30">
        <v>229</v>
      </c>
      <c r="AC7" s="30">
        <v>160</v>
      </c>
      <c r="AD7" s="30" t="s">
        <v>43</v>
      </c>
      <c r="AE7" s="30" t="s">
        <v>43</v>
      </c>
      <c r="AF7" s="31" t="s">
        <v>378</v>
      </c>
      <c r="AG7" s="30">
        <v>6530</v>
      </c>
      <c r="AH7" s="30">
        <v>10297</v>
      </c>
      <c r="AI7" s="30">
        <v>4250</v>
      </c>
      <c r="AJ7" s="30">
        <v>1630</v>
      </c>
      <c r="AK7" s="30">
        <v>8155</v>
      </c>
      <c r="AL7" s="30">
        <v>3</v>
      </c>
      <c r="AM7" s="30">
        <v>1850</v>
      </c>
      <c r="AN7" s="31" t="s">
        <v>379</v>
      </c>
      <c r="AO7" s="30">
        <v>256</v>
      </c>
      <c r="AP7" s="30" t="s">
        <v>43</v>
      </c>
      <c r="AQ7" s="30">
        <v>3</v>
      </c>
      <c r="AR7" s="30" t="s">
        <v>43</v>
      </c>
      <c r="AS7" s="30"/>
    </row>
    <row r="8" spans="1:45" ht="33.6">
      <c r="A8" s="30">
        <v>45454</v>
      </c>
      <c r="B8" s="30" t="s">
        <v>132</v>
      </c>
      <c r="C8" s="30" t="s">
        <v>17</v>
      </c>
      <c r="D8" s="30" t="s">
        <v>42</v>
      </c>
      <c r="E8" s="30">
        <v>10</v>
      </c>
      <c r="F8" s="30">
        <v>115</v>
      </c>
      <c r="G8" s="30" t="s">
        <v>133</v>
      </c>
      <c r="H8" s="30" t="s">
        <v>629</v>
      </c>
      <c r="I8" s="30" t="s">
        <v>134</v>
      </c>
      <c r="J8" s="30" t="s">
        <v>72</v>
      </c>
      <c r="K8" s="30" t="s">
        <v>145</v>
      </c>
      <c r="L8" s="30" t="s">
        <v>146</v>
      </c>
      <c r="M8" s="30">
        <v>21.179202</v>
      </c>
      <c r="N8" s="30">
        <v>92.156767000000002</v>
      </c>
      <c r="O8" s="30" t="s">
        <v>147</v>
      </c>
      <c r="P8" s="30">
        <v>1307</v>
      </c>
      <c r="Q8" s="30">
        <v>6595</v>
      </c>
      <c r="R8" s="30">
        <v>2031</v>
      </c>
      <c r="S8" s="30">
        <v>10034</v>
      </c>
      <c r="T8" s="30" t="s">
        <v>43</v>
      </c>
      <c r="U8" s="30"/>
      <c r="V8" s="30" t="s">
        <v>38</v>
      </c>
      <c r="W8" s="30">
        <v>7</v>
      </c>
      <c r="X8" s="30" t="s">
        <v>42</v>
      </c>
      <c r="Y8" s="30" t="s">
        <v>23</v>
      </c>
      <c r="Z8" s="30" t="s">
        <v>109</v>
      </c>
      <c r="AA8" s="31" t="s">
        <v>377</v>
      </c>
      <c r="AB8" s="30">
        <v>344</v>
      </c>
      <c r="AC8" s="30">
        <v>246</v>
      </c>
      <c r="AD8" s="30" t="s">
        <v>43</v>
      </c>
      <c r="AE8" s="30" t="s">
        <v>43</v>
      </c>
      <c r="AF8" s="31" t="s">
        <v>378</v>
      </c>
      <c r="AG8" s="30">
        <v>1570</v>
      </c>
      <c r="AH8" s="30">
        <v>12266</v>
      </c>
      <c r="AI8" s="30">
        <v>8390</v>
      </c>
      <c r="AJ8" s="30">
        <v>2820</v>
      </c>
      <c r="AK8" s="30">
        <v>11438</v>
      </c>
      <c r="AL8" s="30">
        <v>8</v>
      </c>
      <c r="AM8" s="30">
        <v>1380</v>
      </c>
      <c r="AN8" s="31" t="s">
        <v>379</v>
      </c>
      <c r="AO8" s="30">
        <v>344</v>
      </c>
      <c r="AP8" s="30" t="s">
        <v>43</v>
      </c>
      <c r="AQ8" s="30">
        <v>8</v>
      </c>
      <c r="AR8" s="30" t="s">
        <v>43</v>
      </c>
      <c r="AS8" s="30"/>
    </row>
    <row r="9" spans="1:45" ht="16.8">
      <c r="A9" s="30">
        <v>45451</v>
      </c>
      <c r="B9" s="30" t="s">
        <v>380</v>
      </c>
      <c r="C9" s="30" t="s">
        <v>0</v>
      </c>
      <c r="D9" s="30" t="s">
        <v>42</v>
      </c>
      <c r="E9" s="30">
        <v>10</v>
      </c>
      <c r="F9" s="30">
        <v>285</v>
      </c>
      <c r="G9" s="30" t="s">
        <v>381</v>
      </c>
      <c r="H9" s="30">
        <v>1823026412</v>
      </c>
      <c r="I9" s="30" t="s">
        <v>382</v>
      </c>
      <c r="J9" s="30" t="s">
        <v>73</v>
      </c>
      <c r="K9" s="30" t="s">
        <v>128</v>
      </c>
      <c r="L9" s="30" t="s">
        <v>129</v>
      </c>
      <c r="M9" s="30">
        <v>21.184640000000002</v>
      </c>
      <c r="N9" s="30">
        <v>92.149585000000002</v>
      </c>
      <c r="O9" s="30" t="s">
        <v>383</v>
      </c>
      <c r="P9" s="30">
        <v>970</v>
      </c>
      <c r="Q9" s="30">
        <v>4800</v>
      </c>
      <c r="R9" s="30">
        <v>1000</v>
      </c>
      <c r="S9" s="30">
        <v>5000</v>
      </c>
      <c r="T9" s="30" t="s">
        <v>43</v>
      </c>
      <c r="U9" s="30"/>
      <c r="V9" s="30" t="s">
        <v>38</v>
      </c>
      <c r="W9" s="30">
        <v>6</v>
      </c>
      <c r="X9" s="30" t="s">
        <v>42</v>
      </c>
      <c r="Y9" s="30" t="s">
        <v>23</v>
      </c>
      <c r="Z9" s="30" t="s">
        <v>109</v>
      </c>
      <c r="AA9" s="30" t="s">
        <v>384</v>
      </c>
      <c r="AB9" s="30">
        <v>110</v>
      </c>
      <c r="AC9" s="30">
        <v>430</v>
      </c>
      <c r="AD9" s="30" t="s">
        <v>43</v>
      </c>
      <c r="AE9" s="30" t="s">
        <v>42</v>
      </c>
      <c r="AF9" s="30" t="s">
        <v>109</v>
      </c>
      <c r="AG9" s="30">
        <v>500</v>
      </c>
      <c r="AH9" s="30">
        <v>4540</v>
      </c>
      <c r="AI9" s="30">
        <v>0</v>
      </c>
      <c r="AJ9" s="30">
        <v>260</v>
      </c>
      <c r="AK9" s="30">
        <v>3825</v>
      </c>
      <c r="AL9" s="30">
        <v>0</v>
      </c>
      <c r="AM9" s="30">
        <v>385</v>
      </c>
      <c r="AN9" s="30" t="s">
        <v>385</v>
      </c>
      <c r="AO9" s="30">
        <v>182</v>
      </c>
      <c r="AP9" s="30" t="s">
        <v>43</v>
      </c>
      <c r="AQ9" s="30">
        <v>0</v>
      </c>
      <c r="AR9" s="30">
        <v>0</v>
      </c>
      <c r="AS9" s="30"/>
    </row>
    <row r="10" spans="1:45" ht="16.8">
      <c r="A10" s="30">
        <v>45451</v>
      </c>
      <c r="B10" s="30" t="s">
        <v>380</v>
      </c>
      <c r="C10" s="30" t="s">
        <v>106</v>
      </c>
      <c r="D10" s="30" t="s">
        <v>42</v>
      </c>
      <c r="E10" s="30">
        <v>8</v>
      </c>
      <c r="F10" s="30">
        <v>60</v>
      </c>
      <c r="G10" s="30" t="s">
        <v>381</v>
      </c>
      <c r="H10" s="30">
        <v>1823026412</v>
      </c>
      <c r="I10" s="30" t="s">
        <v>382</v>
      </c>
      <c r="J10" s="30" t="s">
        <v>73</v>
      </c>
      <c r="K10" s="30" t="s">
        <v>128</v>
      </c>
      <c r="L10" s="30" t="s">
        <v>386</v>
      </c>
      <c r="M10" s="30">
        <v>21.183692000000001</v>
      </c>
      <c r="N10" s="30">
        <v>92.149191999999999</v>
      </c>
      <c r="O10" s="30" t="s">
        <v>383</v>
      </c>
      <c r="P10" s="30">
        <v>970</v>
      </c>
      <c r="Q10" s="30">
        <v>4800</v>
      </c>
      <c r="R10" s="30">
        <v>1000</v>
      </c>
      <c r="S10" s="30">
        <v>5000</v>
      </c>
      <c r="T10" s="30" t="s">
        <v>43</v>
      </c>
      <c r="U10" s="30"/>
      <c r="V10" s="30" t="s">
        <v>38</v>
      </c>
      <c r="W10" s="30">
        <v>6</v>
      </c>
      <c r="X10" s="30" t="s">
        <v>43</v>
      </c>
      <c r="Y10" s="30" t="s">
        <v>23</v>
      </c>
      <c r="Z10" s="30"/>
      <c r="AA10" s="30"/>
      <c r="AB10" s="30"/>
      <c r="AC10" s="30"/>
      <c r="AD10" s="30" t="s">
        <v>43</v>
      </c>
      <c r="AE10" s="30" t="s">
        <v>43</v>
      </c>
      <c r="AF10" s="30" t="s">
        <v>387</v>
      </c>
      <c r="AG10" s="30"/>
      <c r="AH10" s="30">
        <v>0</v>
      </c>
      <c r="AI10" s="30">
        <v>4200</v>
      </c>
      <c r="AJ10" s="30">
        <v>0</v>
      </c>
      <c r="AK10" s="30">
        <v>630</v>
      </c>
      <c r="AL10" s="30">
        <v>0</v>
      </c>
      <c r="AM10" s="30">
        <v>420</v>
      </c>
      <c r="AN10" s="30"/>
      <c r="AO10" s="30"/>
      <c r="AP10" s="30" t="s">
        <v>43</v>
      </c>
      <c r="AQ10" s="30"/>
      <c r="AR10" s="30"/>
      <c r="AS10" s="30" t="s">
        <v>388</v>
      </c>
    </row>
    <row r="11" spans="1:45" s="72" customFormat="1" ht="50.4">
      <c r="A11" s="30">
        <v>45450</v>
      </c>
      <c r="B11" s="30" t="s">
        <v>125</v>
      </c>
      <c r="C11" s="30" t="s">
        <v>0</v>
      </c>
      <c r="D11" s="30" t="s">
        <v>42</v>
      </c>
      <c r="E11" s="30">
        <v>25</v>
      </c>
      <c r="F11" s="30">
        <v>480</v>
      </c>
      <c r="G11" s="30" t="s">
        <v>126</v>
      </c>
      <c r="H11" s="30">
        <v>1821740707</v>
      </c>
      <c r="I11" s="30" t="s">
        <v>127</v>
      </c>
      <c r="J11" s="30" t="s">
        <v>86</v>
      </c>
      <c r="K11" s="30" t="s">
        <v>128</v>
      </c>
      <c r="L11" s="30" t="s">
        <v>389</v>
      </c>
      <c r="M11" s="30">
        <v>20.9722477</v>
      </c>
      <c r="N11" s="30">
        <v>92.243384230999894</v>
      </c>
      <c r="O11" s="31" t="s">
        <v>390</v>
      </c>
      <c r="P11" s="30">
        <v>3586</v>
      </c>
      <c r="Q11" s="30">
        <v>15359</v>
      </c>
      <c r="R11" s="31">
        <v>4500</v>
      </c>
      <c r="S11" s="31">
        <v>21000</v>
      </c>
      <c r="T11" s="31" t="s">
        <v>42</v>
      </c>
      <c r="U11" s="31">
        <v>35</v>
      </c>
      <c r="V11" s="31" t="s">
        <v>38</v>
      </c>
      <c r="W11" s="31">
        <v>6</v>
      </c>
      <c r="X11" s="31" t="s">
        <v>42</v>
      </c>
      <c r="Y11" s="31" t="s">
        <v>27</v>
      </c>
      <c r="Z11" s="31" t="s">
        <v>391</v>
      </c>
      <c r="AA11" s="31" t="s">
        <v>392</v>
      </c>
      <c r="AB11" s="31">
        <v>350</v>
      </c>
      <c r="AC11" s="31">
        <v>1400</v>
      </c>
      <c r="AD11" s="31" t="s">
        <v>42</v>
      </c>
      <c r="AE11" s="31" t="s">
        <v>42</v>
      </c>
      <c r="AF11" s="31" t="s">
        <v>109</v>
      </c>
      <c r="AG11" s="31">
        <v>285</v>
      </c>
      <c r="AH11" s="31">
        <v>7938</v>
      </c>
      <c r="AI11" s="31">
        <v>74000</v>
      </c>
      <c r="AJ11" s="31">
        <v>62</v>
      </c>
      <c r="AK11" s="31">
        <v>7368</v>
      </c>
      <c r="AL11" s="31">
        <v>234</v>
      </c>
      <c r="AM11" s="31">
        <v>336</v>
      </c>
      <c r="AN11" s="31">
        <v>338</v>
      </c>
      <c r="AO11" s="31">
        <v>500</v>
      </c>
      <c r="AP11" s="31" t="s">
        <v>42</v>
      </c>
      <c r="AQ11" s="31">
        <v>100</v>
      </c>
      <c r="AR11" s="31">
        <v>260</v>
      </c>
      <c r="AS11" s="31" t="s">
        <v>393</v>
      </c>
    </row>
    <row r="12" spans="1:45" s="72" customFormat="1" ht="33.6">
      <c r="A12" s="31">
        <v>45450</v>
      </c>
      <c r="B12" s="31" t="s">
        <v>125</v>
      </c>
      <c r="C12" s="31" t="s">
        <v>0</v>
      </c>
      <c r="D12" s="31" t="s">
        <v>42</v>
      </c>
      <c r="E12" s="31">
        <v>15</v>
      </c>
      <c r="F12" s="31">
        <v>600</v>
      </c>
      <c r="G12" s="31" t="s">
        <v>126</v>
      </c>
      <c r="H12" s="31">
        <v>1821740707</v>
      </c>
      <c r="I12" s="30" t="s">
        <v>127</v>
      </c>
      <c r="J12" s="31" t="s">
        <v>86</v>
      </c>
      <c r="K12" s="31" t="s">
        <v>137</v>
      </c>
      <c r="L12" s="31" t="s">
        <v>394</v>
      </c>
      <c r="M12" s="31">
        <v>20.968579999999999</v>
      </c>
      <c r="N12" s="31">
        <v>92.245469999999997</v>
      </c>
      <c r="O12" s="31" t="s">
        <v>395</v>
      </c>
      <c r="P12" s="31">
        <v>2126</v>
      </c>
      <c r="Q12" s="31">
        <v>11762</v>
      </c>
      <c r="R12" s="31">
        <v>3000</v>
      </c>
      <c r="S12" s="31">
        <v>15500</v>
      </c>
      <c r="T12" s="31" t="s">
        <v>42</v>
      </c>
      <c r="U12" s="31">
        <v>65</v>
      </c>
      <c r="V12" s="31" t="s">
        <v>38</v>
      </c>
      <c r="W12" s="31">
        <v>6</v>
      </c>
      <c r="X12" s="31" t="s">
        <v>42</v>
      </c>
      <c r="Y12" s="31" t="s">
        <v>26</v>
      </c>
      <c r="Z12" s="31" t="s">
        <v>109</v>
      </c>
      <c r="AA12" s="31" t="s">
        <v>392</v>
      </c>
      <c r="AB12" s="31">
        <v>90</v>
      </c>
      <c r="AC12" s="31">
        <v>120</v>
      </c>
      <c r="AD12" s="31" t="s">
        <v>42</v>
      </c>
      <c r="AE12" s="31" t="s">
        <v>42</v>
      </c>
      <c r="AF12" s="31" t="s">
        <v>109</v>
      </c>
      <c r="AG12" s="31">
        <v>233</v>
      </c>
      <c r="AH12" s="31">
        <v>6736</v>
      </c>
      <c r="AI12" s="31">
        <v>50000</v>
      </c>
      <c r="AJ12" s="31"/>
      <c r="AK12" s="31">
        <v>6372</v>
      </c>
      <c r="AL12" s="31">
        <v>182</v>
      </c>
      <c r="AM12" s="31">
        <v>182</v>
      </c>
      <c r="AN12" s="31">
        <v>130</v>
      </c>
      <c r="AO12" s="31">
        <v>200</v>
      </c>
      <c r="AP12" s="30" t="s">
        <v>43</v>
      </c>
      <c r="AQ12" s="31">
        <v>157</v>
      </c>
      <c r="AR12" s="31">
        <v>180</v>
      </c>
      <c r="AS12" s="31" t="s">
        <v>396</v>
      </c>
    </row>
    <row r="13" spans="1:45" ht="33.6">
      <c r="A13" s="31">
        <v>45450</v>
      </c>
      <c r="B13" s="31" t="s">
        <v>125</v>
      </c>
      <c r="C13" s="31" t="s">
        <v>0</v>
      </c>
      <c r="D13" s="30" t="s">
        <v>42</v>
      </c>
      <c r="E13" s="30">
        <v>7</v>
      </c>
      <c r="F13" s="30">
        <v>1460</v>
      </c>
      <c r="G13" s="30" t="s">
        <v>397</v>
      </c>
      <c r="H13" s="30">
        <v>1833834450</v>
      </c>
      <c r="I13" s="30" t="s">
        <v>130</v>
      </c>
      <c r="J13" s="30" t="s">
        <v>89</v>
      </c>
      <c r="K13" s="30" t="s">
        <v>131</v>
      </c>
      <c r="L13" s="30" t="s">
        <v>131</v>
      </c>
      <c r="M13" s="30">
        <v>20.94003</v>
      </c>
      <c r="N13" s="30">
        <v>92.262540000000001</v>
      </c>
      <c r="O13" s="30" t="s">
        <v>398</v>
      </c>
      <c r="P13" s="30">
        <v>2355</v>
      </c>
      <c r="Q13" s="30">
        <v>12010</v>
      </c>
      <c r="R13" s="30">
        <v>2700</v>
      </c>
      <c r="S13" s="30">
        <v>15000</v>
      </c>
      <c r="T13" s="31" t="s">
        <v>42</v>
      </c>
      <c r="U13" s="30">
        <v>20</v>
      </c>
      <c r="V13" s="31" t="s">
        <v>113</v>
      </c>
      <c r="W13" s="30">
        <v>6</v>
      </c>
      <c r="X13" s="30" t="s">
        <v>42</v>
      </c>
      <c r="Y13" s="30" t="s">
        <v>22</v>
      </c>
      <c r="Z13" s="30" t="s">
        <v>109</v>
      </c>
      <c r="AA13" s="31" t="s">
        <v>399</v>
      </c>
      <c r="AB13" s="30">
        <v>125</v>
      </c>
      <c r="AC13" s="30">
        <v>350</v>
      </c>
      <c r="AD13" s="30" t="s">
        <v>42</v>
      </c>
      <c r="AE13" s="30" t="s">
        <v>42</v>
      </c>
      <c r="AF13" s="30" t="s">
        <v>109</v>
      </c>
      <c r="AG13" s="30">
        <v>650</v>
      </c>
      <c r="AH13" s="30">
        <v>19000</v>
      </c>
      <c r="AI13" s="30">
        <v>12000</v>
      </c>
      <c r="AJ13" s="30">
        <v>120</v>
      </c>
      <c r="AK13" s="30">
        <v>1300</v>
      </c>
      <c r="AL13" s="30">
        <v>180</v>
      </c>
      <c r="AM13" s="30">
        <v>280</v>
      </c>
      <c r="AN13" s="30">
        <v>300</v>
      </c>
      <c r="AO13" s="30">
        <v>150</v>
      </c>
      <c r="AP13" s="30" t="s">
        <v>42</v>
      </c>
      <c r="AQ13" s="30">
        <v>117</v>
      </c>
      <c r="AR13" s="30">
        <v>980</v>
      </c>
      <c r="AS13" s="31" t="s">
        <v>400</v>
      </c>
    </row>
    <row r="14" spans="1:45" s="73" customFormat="1" ht="16.8">
      <c r="A14" s="40">
        <v>45450</v>
      </c>
      <c r="B14" s="30" t="s">
        <v>619</v>
      </c>
      <c r="C14" s="30" t="s">
        <v>0</v>
      </c>
      <c r="D14" s="30" t="s">
        <v>42</v>
      </c>
      <c r="E14" s="30">
        <v>11</v>
      </c>
      <c r="F14" s="30">
        <v>111</v>
      </c>
      <c r="G14" s="30" t="s">
        <v>291</v>
      </c>
      <c r="H14" s="30">
        <v>1878556573</v>
      </c>
      <c r="I14" s="30" t="s">
        <v>292</v>
      </c>
      <c r="J14" s="30" t="s">
        <v>63</v>
      </c>
      <c r="K14" s="30" t="s">
        <v>140</v>
      </c>
      <c r="L14" s="30" t="s">
        <v>401</v>
      </c>
      <c r="M14" s="40">
        <v>21.231477591800001</v>
      </c>
      <c r="N14" s="40">
        <v>92.200838256799898</v>
      </c>
      <c r="O14" s="40" t="s">
        <v>293</v>
      </c>
      <c r="P14" s="30">
        <v>1242</v>
      </c>
      <c r="Q14" s="40">
        <v>6633</v>
      </c>
      <c r="R14" s="40">
        <v>1242</v>
      </c>
      <c r="S14" s="40">
        <v>6633</v>
      </c>
      <c r="T14" s="31" t="s">
        <v>42</v>
      </c>
      <c r="U14" s="30">
        <v>100</v>
      </c>
      <c r="V14" s="30" t="s">
        <v>38</v>
      </c>
      <c r="W14" s="30">
        <v>6</v>
      </c>
      <c r="X14" s="30" t="s">
        <v>42</v>
      </c>
      <c r="Y14" s="30" t="s">
        <v>26</v>
      </c>
      <c r="Z14" s="30"/>
      <c r="AA14" s="30" t="s">
        <v>294</v>
      </c>
      <c r="AB14" s="30">
        <v>278</v>
      </c>
      <c r="AC14" s="30">
        <v>4945</v>
      </c>
      <c r="AD14" s="30" t="s">
        <v>43</v>
      </c>
      <c r="AE14" s="30" t="s">
        <v>42</v>
      </c>
      <c r="AF14" s="30"/>
      <c r="AG14" s="30">
        <v>45</v>
      </c>
      <c r="AH14" s="40">
        <v>2534</v>
      </c>
      <c r="AI14" s="40">
        <v>510</v>
      </c>
      <c r="AJ14" s="40">
        <v>740</v>
      </c>
      <c r="AK14" s="40">
        <v>2185</v>
      </c>
      <c r="AL14" s="40">
        <v>607</v>
      </c>
      <c r="AM14" s="40">
        <v>738</v>
      </c>
      <c r="AN14" s="40" t="s">
        <v>402</v>
      </c>
      <c r="AO14" s="40">
        <v>271</v>
      </c>
      <c r="AP14" s="30" t="s">
        <v>43</v>
      </c>
      <c r="AQ14" s="30">
        <v>0</v>
      </c>
      <c r="AR14" s="30"/>
      <c r="AS14" s="31" t="s">
        <v>403</v>
      </c>
    </row>
    <row r="15" spans="1:45" ht="50.4">
      <c r="A15" s="30">
        <v>45487</v>
      </c>
      <c r="B15" s="30" t="s">
        <v>328</v>
      </c>
      <c r="C15" s="31" t="s">
        <v>0</v>
      </c>
      <c r="D15" s="30" t="s">
        <v>42</v>
      </c>
      <c r="E15" s="30">
        <v>9</v>
      </c>
      <c r="F15" s="30">
        <v>130</v>
      </c>
      <c r="G15" s="30" t="s">
        <v>329</v>
      </c>
      <c r="H15" s="30">
        <v>1846102073</v>
      </c>
      <c r="I15" s="30" t="s">
        <v>330</v>
      </c>
      <c r="J15" s="30" t="s">
        <v>71</v>
      </c>
      <c r="K15" s="30" t="s">
        <v>149</v>
      </c>
      <c r="L15" s="31" t="s">
        <v>404</v>
      </c>
      <c r="M15" s="30">
        <v>21.186800000000002</v>
      </c>
      <c r="N15" s="30">
        <v>92.151799999999895</v>
      </c>
      <c r="O15" s="30" t="s">
        <v>405</v>
      </c>
      <c r="P15" s="30">
        <v>1064</v>
      </c>
      <c r="Q15" s="30">
        <v>5304</v>
      </c>
      <c r="R15" s="30">
        <v>1200</v>
      </c>
      <c r="S15" s="30">
        <v>5000</v>
      </c>
      <c r="T15" s="30" t="s">
        <v>43</v>
      </c>
      <c r="U15" s="30"/>
      <c r="V15" s="30" t="s">
        <v>38</v>
      </c>
      <c r="W15" s="30">
        <v>6</v>
      </c>
      <c r="X15" s="30" t="s">
        <v>42</v>
      </c>
      <c r="Y15" s="30" t="s">
        <v>23</v>
      </c>
      <c r="Z15" s="30" t="s">
        <v>109</v>
      </c>
      <c r="AA15" s="30" t="s">
        <v>406</v>
      </c>
      <c r="AB15" s="30">
        <v>450</v>
      </c>
      <c r="AC15" s="30">
        <v>80</v>
      </c>
      <c r="AD15" s="30" t="s">
        <v>43</v>
      </c>
      <c r="AE15" s="30" t="s">
        <v>43</v>
      </c>
      <c r="AF15" s="31" t="s">
        <v>407</v>
      </c>
      <c r="AG15" s="30">
        <v>150</v>
      </c>
      <c r="AH15" s="30">
        <v>6500</v>
      </c>
      <c r="AI15" s="30">
        <v>200</v>
      </c>
      <c r="AJ15" s="30">
        <v>0</v>
      </c>
      <c r="AK15" s="30">
        <v>6000</v>
      </c>
      <c r="AL15" s="30">
        <v>200</v>
      </c>
      <c r="AM15" s="30">
        <v>150</v>
      </c>
      <c r="AN15" s="30" t="s">
        <v>408</v>
      </c>
      <c r="AO15" s="30">
        <v>400</v>
      </c>
      <c r="AP15" s="30" t="s">
        <v>43</v>
      </c>
      <c r="AQ15" s="30" t="s">
        <v>43</v>
      </c>
      <c r="AR15" s="30">
        <v>50</v>
      </c>
      <c r="AS15" s="31" t="s">
        <v>409</v>
      </c>
    </row>
    <row r="16" spans="1:45" s="74" customFormat="1" ht="33.6">
      <c r="A16" s="30">
        <v>45474</v>
      </c>
      <c r="B16" s="30" t="s">
        <v>148</v>
      </c>
      <c r="C16" s="30" t="s">
        <v>0</v>
      </c>
      <c r="D16" s="30" t="s">
        <v>42</v>
      </c>
      <c r="E16" s="30">
        <v>24</v>
      </c>
      <c r="F16" s="30">
        <v>214</v>
      </c>
      <c r="G16" s="30" t="s">
        <v>410</v>
      </c>
      <c r="H16" s="29">
        <v>1844530008</v>
      </c>
      <c r="I16" s="30" t="s">
        <v>411</v>
      </c>
      <c r="J16" s="30" t="s">
        <v>61</v>
      </c>
      <c r="K16" s="30" t="s">
        <v>149</v>
      </c>
      <c r="L16" s="30" t="s">
        <v>256</v>
      </c>
      <c r="M16" s="30">
        <v>21.218768000000001</v>
      </c>
      <c r="N16" s="30">
        <v>92.149969999999897</v>
      </c>
      <c r="O16" s="30" t="s">
        <v>412</v>
      </c>
      <c r="P16" s="30">
        <v>4258</v>
      </c>
      <c r="Q16" s="30">
        <v>19721</v>
      </c>
      <c r="R16" s="30">
        <v>2919</v>
      </c>
      <c r="S16" s="30">
        <v>14594</v>
      </c>
      <c r="T16" s="31" t="s">
        <v>42</v>
      </c>
      <c r="U16" s="30">
        <v>45</v>
      </c>
      <c r="V16" s="31" t="s">
        <v>38</v>
      </c>
      <c r="W16" s="30">
        <v>6</v>
      </c>
      <c r="X16" s="30" t="s">
        <v>42</v>
      </c>
      <c r="Y16" s="30" t="s">
        <v>25</v>
      </c>
      <c r="Z16" s="30" t="s">
        <v>109</v>
      </c>
      <c r="AA16" s="31" t="s">
        <v>413</v>
      </c>
      <c r="AB16" s="30">
        <v>3800</v>
      </c>
      <c r="AC16" s="30">
        <v>2000</v>
      </c>
      <c r="AD16" s="30" t="s">
        <v>43</v>
      </c>
      <c r="AE16" s="30" t="s">
        <v>42</v>
      </c>
      <c r="AF16" s="30" t="s">
        <v>414</v>
      </c>
      <c r="AG16" s="30">
        <v>2500</v>
      </c>
      <c r="AH16" s="30">
        <v>36106</v>
      </c>
      <c r="AI16" s="30">
        <v>0</v>
      </c>
      <c r="AJ16" s="30">
        <v>12538</v>
      </c>
      <c r="AK16" s="30">
        <v>27864</v>
      </c>
      <c r="AL16" s="30">
        <v>0</v>
      </c>
      <c r="AM16" s="30">
        <v>8207</v>
      </c>
      <c r="AN16" s="31" t="s">
        <v>415</v>
      </c>
      <c r="AO16" s="30">
        <v>4100</v>
      </c>
      <c r="AP16" s="30" t="s">
        <v>42</v>
      </c>
      <c r="AQ16" s="30" t="s">
        <v>43</v>
      </c>
      <c r="AR16" s="30" t="s">
        <v>43</v>
      </c>
      <c r="AS16" s="30"/>
    </row>
    <row r="17" spans="1:45" s="74" customFormat="1" ht="33.6">
      <c r="A17" s="30">
        <v>45474</v>
      </c>
      <c r="B17" s="30" t="s">
        <v>148</v>
      </c>
      <c r="C17" s="30" t="s">
        <v>0</v>
      </c>
      <c r="D17" s="30" t="s">
        <v>42</v>
      </c>
      <c r="E17" s="30">
        <v>38</v>
      </c>
      <c r="F17" s="30">
        <v>943</v>
      </c>
      <c r="G17" s="30" t="s">
        <v>416</v>
      </c>
      <c r="H17" s="29">
        <v>1847455534</v>
      </c>
      <c r="I17" s="30" t="s">
        <v>417</v>
      </c>
      <c r="J17" s="30" t="s">
        <v>63</v>
      </c>
      <c r="K17" s="30" t="s">
        <v>128</v>
      </c>
      <c r="L17" s="30" t="s">
        <v>386</v>
      </c>
      <c r="M17" s="30">
        <v>21.2117482499999</v>
      </c>
      <c r="N17" s="30">
        <v>92.150155100000006</v>
      </c>
      <c r="O17" s="30" t="s">
        <v>418</v>
      </c>
      <c r="P17" s="30">
        <v>6972</v>
      </c>
      <c r="Q17" s="30">
        <v>32304</v>
      </c>
      <c r="R17" s="30">
        <v>2919</v>
      </c>
      <c r="S17" s="30">
        <v>14594</v>
      </c>
      <c r="T17" s="31" t="s">
        <v>42</v>
      </c>
      <c r="U17" s="30">
        <v>261</v>
      </c>
      <c r="V17" s="31" t="s">
        <v>38</v>
      </c>
      <c r="W17" s="30">
        <v>6</v>
      </c>
      <c r="X17" s="30" t="s">
        <v>42</v>
      </c>
      <c r="Y17" s="30" t="s">
        <v>25</v>
      </c>
      <c r="Z17" s="30" t="s">
        <v>109</v>
      </c>
      <c r="AA17" s="31" t="s">
        <v>413</v>
      </c>
      <c r="AB17" s="30">
        <v>4892</v>
      </c>
      <c r="AC17" s="30">
        <v>3200</v>
      </c>
      <c r="AD17" s="30" t="s">
        <v>43</v>
      </c>
      <c r="AE17" s="30" t="s">
        <v>42</v>
      </c>
      <c r="AF17" s="30" t="s">
        <v>419</v>
      </c>
      <c r="AG17" s="30">
        <v>2894</v>
      </c>
      <c r="AH17" s="30">
        <v>47304</v>
      </c>
      <c r="AI17" s="30">
        <v>0</v>
      </c>
      <c r="AJ17" s="30">
        <v>20016</v>
      </c>
      <c r="AK17" s="30">
        <v>28007</v>
      </c>
      <c r="AL17" s="30">
        <v>75</v>
      </c>
      <c r="AM17" s="30">
        <v>2939</v>
      </c>
      <c r="AN17" s="31" t="s">
        <v>415</v>
      </c>
      <c r="AO17" s="30">
        <v>5239</v>
      </c>
      <c r="AP17" s="30" t="s">
        <v>42</v>
      </c>
      <c r="AQ17" s="30">
        <v>0</v>
      </c>
      <c r="AR17" s="30">
        <v>0</v>
      </c>
      <c r="AS17" s="30"/>
    </row>
    <row r="18" spans="1:45" s="74" customFormat="1" ht="33.6">
      <c r="A18" s="30">
        <v>45474</v>
      </c>
      <c r="B18" s="30" t="s">
        <v>148</v>
      </c>
      <c r="C18" s="30" t="s">
        <v>0</v>
      </c>
      <c r="D18" s="30" t="s">
        <v>42</v>
      </c>
      <c r="E18" s="30">
        <v>22</v>
      </c>
      <c r="F18" s="30">
        <v>214</v>
      </c>
      <c r="G18" s="30" t="s">
        <v>420</v>
      </c>
      <c r="H18" s="29">
        <v>1844530009</v>
      </c>
      <c r="I18" s="30" t="s">
        <v>421</v>
      </c>
      <c r="J18" s="30" t="s">
        <v>62</v>
      </c>
      <c r="K18" s="30" t="s">
        <v>137</v>
      </c>
      <c r="L18" s="30" t="s">
        <v>422</v>
      </c>
      <c r="M18" s="30">
        <v>21.206033999999899</v>
      </c>
      <c r="N18" s="30">
        <v>92.160567999999898</v>
      </c>
      <c r="O18" s="30" t="s">
        <v>423</v>
      </c>
      <c r="P18" s="30">
        <v>5980</v>
      </c>
      <c r="Q18" s="30">
        <v>26909</v>
      </c>
      <c r="R18" s="30">
        <v>2919</v>
      </c>
      <c r="S18" s="30">
        <v>14594</v>
      </c>
      <c r="T18" s="31" t="s">
        <v>42</v>
      </c>
      <c r="U18" s="30">
        <v>22</v>
      </c>
      <c r="V18" s="31" t="s">
        <v>38</v>
      </c>
      <c r="W18" s="30">
        <v>6</v>
      </c>
      <c r="X18" s="30" t="s">
        <v>42</v>
      </c>
      <c r="Y18" s="30" t="s">
        <v>25</v>
      </c>
      <c r="Z18" s="30" t="s">
        <v>109</v>
      </c>
      <c r="AA18" s="31" t="s">
        <v>413</v>
      </c>
      <c r="AB18" s="30">
        <v>1810</v>
      </c>
      <c r="AC18" s="30">
        <v>2350</v>
      </c>
      <c r="AD18" s="30" t="s">
        <v>43</v>
      </c>
      <c r="AE18" s="30" t="s">
        <v>42</v>
      </c>
      <c r="AF18" s="30" t="s">
        <v>424</v>
      </c>
      <c r="AG18" s="30">
        <v>2314</v>
      </c>
      <c r="AH18" s="30">
        <v>32183</v>
      </c>
      <c r="AI18" s="30">
        <v>0</v>
      </c>
      <c r="AJ18" s="30">
        <v>2252</v>
      </c>
      <c r="AK18" s="30">
        <v>29552</v>
      </c>
      <c r="AL18" s="30">
        <v>0</v>
      </c>
      <c r="AM18" s="30">
        <v>2713</v>
      </c>
      <c r="AN18" s="30" t="s">
        <v>425</v>
      </c>
      <c r="AO18" s="30">
        <v>1913</v>
      </c>
      <c r="AP18" s="30" t="s">
        <v>42</v>
      </c>
      <c r="AQ18" s="30" t="s">
        <v>43</v>
      </c>
      <c r="AR18" s="30" t="s">
        <v>43</v>
      </c>
      <c r="AS18" s="30"/>
    </row>
    <row r="19" spans="1:45" s="74" customFormat="1" ht="33.6">
      <c r="A19" s="30">
        <v>45474</v>
      </c>
      <c r="B19" s="30" t="s">
        <v>148</v>
      </c>
      <c r="C19" s="30" t="s">
        <v>0</v>
      </c>
      <c r="D19" s="30" t="s">
        <v>42</v>
      </c>
      <c r="E19" s="30">
        <v>22</v>
      </c>
      <c r="F19" s="30">
        <v>145</v>
      </c>
      <c r="G19" s="30" t="s">
        <v>426</v>
      </c>
      <c r="H19" s="29">
        <v>1844530013</v>
      </c>
      <c r="I19" s="30" t="s">
        <v>427</v>
      </c>
      <c r="J19" s="30" t="s">
        <v>84</v>
      </c>
      <c r="K19" s="30" t="s">
        <v>149</v>
      </c>
      <c r="L19" s="30" t="s">
        <v>428</v>
      </c>
      <c r="M19" s="30">
        <v>21.131931000000002</v>
      </c>
      <c r="N19" s="30">
        <v>92.154475000000005</v>
      </c>
      <c r="O19" s="30" t="s">
        <v>429</v>
      </c>
      <c r="P19" s="30">
        <v>3621</v>
      </c>
      <c r="Q19" s="30">
        <v>16348</v>
      </c>
      <c r="R19" s="30">
        <v>8926</v>
      </c>
      <c r="S19" s="30">
        <v>8926</v>
      </c>
      <c r="T19" s="30" t="s">
        <v>43</v>
      </c>
      <c r="U19" s="30"/>
      <c r="V19" s="31" t="s">
        <v>38</v>
      </c>
      <c r="W19" s="30">
        <v>6</v>
      </c>
      <c r="X19" s="30" t="s">
        <v>42</v>
      </c>
      <c r="Y19" s="30" t="s">
        <v>25</v>
      </c>
      <c r="Z19" s="30" t="s">
        <v>109</v>
      </c>
      <c r="AA19" s="31" t="s">
        <v>413</v>
      </c>
      <c r="AB19" s="30">
        <v>960</v>
      </c>
      <c r="AC19" s="30">
        <v>2160</v>
      </c>
      <c r="AD19" s="30" t="s">
        <v>43</v>
      </c>
      <c r="AE19" s="30" t="s">
        <v>42</v>
      </c>
      <c r="AF19" s="30" t="s">
        <v>430</v>
      </c>
      <c r="AG19" s="30">
        <v>3500</v>
      </c>
      <c r="AH19" s="30">
        <v>22548</v>
      </c>
      <c r="AI19" s="30">
        <v>0</v>
      </c>
      <c r="AJ19" s="30">
        <v>9140</v>
      </c>
      <c r="AK19" s="30">
        <v>16143</v>
      </c>
      <c r="AL19" s="30">
        <v>52</v>
      </c>
      <c r="AM19" s="30">
        <v>2672</v>
      </c>
      <c r="AN19" s="31" t="s">
        <v>415</v>
      </c>
      <c r="AO19" s="30">
        <v>1420</v>
      </c>
      <c r="AP19" s="30" t="s">
        <v>42</v>
      </c>
      <c r="AQ19" s="30">
        <v>0</v>
      </c>
      <c r="AR19" s="30">
        <v>0</v>
      </c>
      <c r="AS19" s="30"/>
    </row>
    <row r="20" spans="1:45" ht="33.6">
      <c r="A20" s="30">
        <v>45474</v>
      </c>
      <c r="B20" s="30" t="s">
        <v>148</v>
      </c>
      <c r="C20" s="30" t="s">
        <v>0</v>
      </c>
      <c r="D20" s="30" t="s">
        <v>42</v>
      </c>
      <c r="E20" s="30">
        <v>20</v>
      </c>
      <c r="F20" s="30"/>
      <c r="G20" s="30" t="s">
        <v>431</v>
      </c>
      <c r="H20" s="32">
        <v>1844559323</v>
      </c>
      <c r="I20" s="30" t="s">
        <v>432</v>
      </c>
      <c r="J20" s="30" t="s">
        <v>61</v>
      </c>
      <c r="K20" s="30" t="s">
        <v>128</v>
      </c>
      <c r="L20" s="30" t="s">
        <v>433</v>
      </c>
      <c r="M20" s="30">
        <v>21.215506999999999</v>
      </c>
      <c r="N20" s="30">
        <v>92.153077300000007</v>
      </c>
      <c r="O20" s="30" t="s">
        <v>434</v>
      </c>
      <c r="P20" s="30">
        <v>1217</v>
      </c>
      <c r="Q20" s="30">
        <v>6178</v>
      </c>
      <c r="R20" s="30">
        <v>1217</v>
      </c>
      <c r="S20" s="30">
        <v>6178</v>
      </c>
      <c r="T20" s="30" t="s">
        <v>43</v>
      </c>
      <c r="U20" s="30">
        <v>200</v>
      </c>
      <c r="V20" s="31" t="s">
        <v>38</v>
      </c>
      <c r="W20" s="30">
        <v>6</v>
      </c>
      <c r="X20" s="30" t="s">
        <v>42</v>
      </c>
      <c r="Y20" s="30" t="s">
        <v>25</v>
      </c>
      <c r="Z20" s="30" t="s">
        <v>109</v>
      </c>
      <c r="AA20" s="30" t="s">
        <v>435</v>
      </c>
      <c r="AB20" s="31">
        <v>500</v>
      </c>
      <c r="AC20" s="31">
        <v>500</v>
      </c>
      <c r="AD20" s="30" t="s">
        <v>43</v>
      </c>
      <c r="AE20" s="30" t="s">
        <v>42</v>
      </c>
      <c r="AF20" s="30" t="s">
        <v>436</v>
      </c>
      <c r="AG20" s="30">
        <v>0</v>
      </c>
      <c r="AH20" s="30">
        <v>9500</v>
      </c>
      <c r="AI20" s="30">
        <v>0</v>
      </c>
      <c r="AJ20" s="30">
        <v>8450</v>
      </c>
      <c r="AK20" s="30">
        <v>16000</v>
      </c>
      <c r="AL20" s="30">
        <v>10</v>
      </c>
      <c r="AM20" s="30">
        <v>1400</v>
      </c>
      <c r="AN20" s="31" t="s">
        <v>437</v>
      </c>
      <c r="AO20" s="31">
        <v>500</v>
      </c>
      <c r="AP20" s="30" t="s">
        <v>42</v>
      </c>
      <c r="AQ20" s="30">
        <v>0</v>
      </c>
      <c r="AR20" s="30">
        <v>0</v>
      </c>
      <c r="AS20" s="30"/>
    </row>
    <row r="21" spans="1:45" ht="33.6">
      <c r="A21" s="30">
        <v>45474</v>
      </c>
      <c r="B21" s="30" t="s">
        <v>148</v>
      </c>
      <c r="C21" s="30" t="s">
        <v>0</v>
      </c>
      <c r="D21" s="30" t="s">
        <v>42</v>
      </c>
      <c r="E21" s="30">
        <v>39</v>
      </c>
      <c r="F21" s="30">
        <v>465</v>
      </c>
      <c r="G21" s="30" t="s">
        <v>438</v>
      </c>
      <c r="H21" s="29">
        <v>1847456116</v>
      </c>
      <c r="I21" s="30" t="s">
        <v>439</v>
      </c>
      <c r="J21" s="30" t="s">
        <v>64</v>
      </c>
      <c r="K21" s="30" t="s">
        <v>145</v>
      </c>
      <c r="L21" s="30" t="s">
        <v>440</v>
      </c>
      <c r="M21" s="30">
        <v>21.2080559999999</v>
      </c>
      <c r="N21" s="30">
        <v>92.1463889999999</v>
      </c>
      <c r="O21" s="30" t="s">
        <v>441</v>
      </c>
      <c r="P21" s="30">
        <v>7474</v>
      </c>
      <c r="Q21" s="30">
        <v>37431</v>
      </c>
      <c r="R21" s="30">
        <v>7474</v>
      </c>
      <c r="S21" s="30">
        <v>37431</v>
      </c>
      <c r="T21" s="30" t="s">
        <v>43</v>
      </c>
      <c r="U21" s="30">
        <v>465</v>
      </c>
      <c r="V21" s="31" t="s">
        <v>38</v>
      </c>
      <c r="W21" s="30">
        <v>6</v>
      </c>
      <c r="X21" s="30" t="s">
        <v>42</v>
      </c>
      <c r="Y21" s="30" t="s">
        <v>25</v>
      </c>
      <c r="Z21" s="30" t="s">
        <v>109</v>
      </c>
      <c r="AA21" s="30" t="s">
        <v>442</v>
      </c>
      <c r="AB21" s="30">
        <v>1040</v>
      </c>
      <c r="AC21" s="30">
        <v>1320</v>
      </c>
      <c r="AD21" s="30" t="s">
        <v>43</v>
      </c>
      <c r="AE21" s="30" t="s">
        <v>42</v>
      </c>
      <c r="AF21" s="30" t="s">
        <v>443</v>
      </c>
      <c r="AG21" s="30">
        <v>1000</v>
      </c>
      <c r="AH21" s="30">
        <v>1800</v>
      </c>
      <c r="AI21" s="30">
        <v>8907</v>
      </c>
      <c r="AJ21" s="30">
        <v>8679</v>
      </c>
      <c r="AK21" s="30">
        <v>16796</v>
      </c>
      <c r="AL21" s="30">
        <v>0</v>
      </c>
      <c r="AM21" s="30">
        <v>8266</v>
      </c>
      <c r="AN21" s="31" t="s">
        <v>437</v>
      </c>
      <c r="AO21" s="30">
        <v>3960</v>
      </c>
      <c r="AP21" s="30" t="s">
        <v>42</v>
      </c>
      <c r="AQ21" s="30">
        <v>0</v>
      </c>
      <c r="AR21" s="30">
        <v>0</v>
      </c>
      <c r="AS21" s="30"/>
    </row>
    <row r="22" spans="1:45" ht="16.8">
      <c r="A22" s="30">
        <v>45474</v>
      </c>
      <c r="B22" s="30" t="s">
        <v>148</v>
      </c>
      <c r="C22" s="30" t="s">
        <v>0</v>
      </c>
      <c r="D22" s="31" t="s">
        <v>42</v>
      </c>
      <c r="E22" s="30">
        <v>28</v>
      </c>
      <c r="F22" s="30">
        <v>39</v>
      </c>
      <c r="G22" s="31" t="s">
        <v>163</v>
      </c>
      <c r="H22" s="32">
        <v>1847456417</v>
      </c>
      <c r="I22" s="30" t="s">
        <v>164</v>
      </c>
      <c r="J22" s="30" t="s">
        <v>75</v>
      </c>
      <c r="K22" s="30" t="s">
        <v>131</v>
      </c>
      <c r="L22" s="30" t="s">
        <v>165</v>
      </c>
      <c r="M22" s="31">
        <v>21.164437329999899</v>
      </c>
      <c r="N22" s="31">
        <v>92.148132349999898</v>
      </c>
      <c r="O22" s="31" t="s">
        <v>166</v>
      </c>
      <c r="P22" s="31">
        <v>2546</v>
      </c>
      <c r="Q22" s="31">
        <v>13082</v>
      </c>
      <c r="R22" s="31">
        <v>2546</v>
      </c>
      <c r="S22" s="31">
        <v>13082</v>
      </c>
      <c r="T22" s="31" t="s">
        <v>42</v>
      </c>
      <c r="U22" s="31">
        <v>40</v>
      </c>
      <c r="V22" s="31" t="s">
        <v>38</v>
      </c>
      <c r="W22" s="30">
        <v>7</v>
      </c>
      <c r="X22" s="31" t="s">
        <v>42</v>
      </c>
      <c r="Y22" s="31" t="s">
        <v>26</v>
      </c>
      <c r="Z22" s="30" t="s">
        <v>109</v>
      </c>
      <c r="AA22" s="30" t="s">
        <v>167</v>
      </c>
      <c r="AB22" s="30">
        <f>155/6</f>
        <v>25.833333333333332</v>
      </c>
      <c r="AC22" s="30">
        <v>2963</v>
      </c>
      <c r="AD22" s="30" t="s">
        <v>42</v>
      </c>
      <c r="AE22" s="31" t="s">
        <v>42</v>
      </c>
      <c r="AF22" s="31" t="s">
        <v>444</v>
      </c>
      <c r="AG22" s="30">
        <f>42129/6</f>
        <v>7021.5</v>
      </c>
      <c r="AH22" s="30">
        <f>153744/6</f>
        <v>25624</v>
      </c>
      <c r="AI22" s="30">
        <f>2140/6</f>
        <v>356.66666666666669</v>
      </c>
      <c r="AJ22" s="30"/>
      <c r="AK22" s="30">
        <f>97654/6</f>
        <v>16275.666666666666</v>
      </c>
      <c r="AL22" s="30">
        <f>4211.4/6</f>
        <v>701.9</v>
      </c>
      <c r="AM22" s="30">
        <f>48294.1/6</f>
        <v>8049.0166666666664</v>
      </c>
      <c r="AN22" s="30" t="s">
        <v>169</v>
      </c>
      <c r="AO22" s="30">
        <f>3118/6</f>
        <v>519.66666666666663</v>
      </c>
      <c r="AP22" s="30" t="s">
        <v>169</v>
      </c>
      <c r="AQ22" s="30">
        <f>2620/6</f>
        <v>436.66666666666669</v>
      </c>
      <c r="AR22" s="30">
        <f>2042/6</f>
        <v>340.33333333333331</v>
      </c>
      <c r="AS22" s="31"/>
    </row>
    <row r="23" spans="1:45" ht="16.8">
      <c r="A23" s="30">
        <v>45474</v>
      </c>
      <c r="B23" s="30" t="s">
        <v>148</v>
      </c>
      <c r="C23" s="30" t="s">
        <v>0</v>
      </c>
      <c r="D23" s="30" t="s">
        <v>42</v>
      </c>
      <c r="E23" s="30">
        <v>38</v>
      </c>
      <c r="F23" s="30">
        <v>28</v>
      </c>
      <c r="G23" s="31" t="s">
        <v>163</v>
      </c>
      <c r="H23" s="32">
        <v>1847456417</v>
      </c>
      <c r="I23" s="30" t="s">
        <v>164</v>
      </c>
      <c r="J23" s="30" t="s">
        <v>75</v>
      </c>
      <c r="K23" s="30" t="s">
        <v>128</v>
      </c>
      <c r="L23" s="30" t="s">
        <v>170</v>
      </c>
      <c r="M23" s="31">
        <v>21.16797</v>
      </c>
      <c r="N23" s="31">
        <v>92.142359999999897</v>
      </c>
      <c r="O23" s="31" t="s">
        <v>171</v>
      </c>
      <c r="P23" s="31">
        <v>4323</v>
      </c>
      <c r="Q23" s="31">
        <v>21970</v>
      </c>
      <c r="R23" s="31">
        <v>4323</v>
      </c>
      <c r="S23" s="31">
        <v>21970</v>
      </c>
      <c r="T23" s="31" t="s">
        <v>42</v>
      </c>
      <c r="U23" s="30">
        <v>28</v>
      </c>
      <c r="V23" s="31" t="s">
        <v>38</v>
      </c>
      <c r="W23" s="30">
        <v>7</v>
      </c>
      <c r="X23" s="30" t="s">
        <v>42</v>
      </c>
      <c r="Y23" s="30" t="s">
        <v>26</v>
      </c>
      <c r="Z23" s="30" t="s">
        <v>109</v>
      </c>
      <c r="AA23" s="30" t="s">
        <v>167</v>
      </c>
      <c r="AB23" s="30">
        <f>200/6</f>
        <v>33.333333333333336</v>
      </c>
      <c r="AC23" s="30">
        <v>5250</v>
      </c>
      <c r="AD23" s="30" t="s">
        <v>42</v>
      </c>
      <c r="AE23" s="30" t="s">
        <v>42</v>
      </c>
      <c r="AF23" s="31" t="s">
        <v>444</v>
      </c>
      <c r="AG23" s="30">
        <f>96800/6</f>
        <v>16133.333333333334</v>
      </c>
      <c r="AH23" s="30">
        <f>190214/6</f>
        <v>31702.333333333332</v>
      </c>
      <c r="AI23" s="30">
        <f>3764/6</f>
        <v>627.33333333333337</v>
      </c>
      <c r="AJ23" s="30"/>
      <c r="AK23" s="30">
        <f>131969/6</f>
        <v>21994.833333333332</v>
      </c>
      <c r="AL23" s="30">
        <f>4399.35/6</f>
        <v>733.22500000000002</v>
      </c>
      <c r="AM23" s="30">
        <f>50552.3/6</f>
        <v>8425.3833333333332</v>
      </c>
      <c r="AN23" s="31" t="s">
        <v>42</v>
      </c>
      <c r="AO23" s="30">
        <f>5450/6</f>
        <v>908.33333333333337</v>
      </c>
      <c r="AP23" s="30" t="s">
        <v>42</v>
      </c>
      <c r="AQ23" s="30">
        <f>1190/6</f>
        <v>198.33333333333334</v>
      </c>
      <c r="AR23" s="30">
        <f>2466/6</f>
        <v>411</v>
      </c>
      <c r="AS23" s="31"/>
    </row>
    <row r="24" spans="1:45" ht="16.8">
      <c r="A24" s="30">
        <v>45474</v>
      </c>
      <c r="B24" s="30" t="s">
        <v>148</v>
      </c>
      <c r="C24" s="30" t="s">
        <v>0</v>
      </c>
      <c r="D24" s="31" t="s">
        <v>42</v>
      </c>
      <c r="E24" s="31">
        <v>15</v>
      </c>
      <c r="F24" s="31">
        <v>222</v>
      </c>
      <c r="G24" s="31" t="s">
        <v>150</v>
      </c>
      <c r="H24" s="32">
        <v>1839648626</v>
      </c>
      <c r="I24" s="30" t="s">
        <v>151</v>
      </c>
      <c r="J24" s="30" t="s">
        <v>71</v>
      </c>
      <c r="K24" s="31" t="s">
        <v>137</v>
      </c>
      <c r="L24" s="31" t="s">
        <v>152</v>
      </c>
      <c r="M24" s="31">
        <v>21.189979999999899</v>
      </c>
      <c r="N24" s="31">
        <v>92.152739999999895</v>
      </c>
      <c r="O24" s="31" t="s">
        <v>153</v>
      </c>
      <c r="P24" s="31">
        <v>1195</v>
      </c>
      <c r="Q24" s="31">
        <v>6575</v>
      </c>
      <c r="R24" s="31">
        <v>1100</v>
      </c>
      <c r="S24" s="31">
        <v>5000</v>
      </c>
      <c r="T24" s="30" t="s">
        <v>43</v>
      </c>
      <c r="U24" s="31">
        <v>222</v>
      </c>
      <c r="V24" s="30" t="s">
        <v>38</v>
      </c>
      <c r="W24" s="30">
        <v>7</v>
      </c>
      <c r="X24" s="30" t="s">
        <v>42</v>
      </c>
      <c r="Y24" s="31" t="s">
        <v>23</v>
      </c>
      <c r="Z24" s="31" t="s">
        <v>109</v>
      </c>
      <c r="AA24" s="31" t="s">
        <v>154</v>
      </c>
      <c r="AB24" s="31">
        <v>365</v>
      </c>
      <c r="AC24" s="31">
        <v>31</v>
      </c>
      <c r="AD24" s="31" t="s">
        <v>42</v>
      </c>
      <c r="AE24" s="31" t="s">
        <v>42</v>
      </c>
      <c r="AF24" s="31" t="s">
        <v>109</v>
      </c>
      <c r="AG24" s="31" t="s">
        <v>109</v>
      </c>
      <c r="AH24" s="31">
        <v>12663</v>
      </c>
      <c r="AI24" s="31">
        <v>253</v>
      </c>
      <c r="AJ24" s="31"/>
      <c r="AK24" s="31">
        <v>11070</v>
      </c>
      <c r="AL24" s="31">
        <v>31</v>
      </c>
      <c r="AM24" s="31">
        <v>1562</v>
      </c>
      <c r="AN24" s="31" t="s">
        <v>445</v>
      </c>
      <c r="AO24" s="30">
        <v>358</v>
      </c>
      <c r="AP24" s="30" t="s">
        <v>42</v>
      </c>
      <c r="AQ24" s="30" t="s">
        <v>43</v>
      </c>
      <c r="AR24" s="30">
        <v>1321</v>
      </c>
      <c r="AS24" s="31"/>
    </row>
    <row r="25" spans="1:45" ht="16.8">
      <c r="A25" s="30">
        <v>45474</v>
      </c>
      <c r="B25" s="30" t="s">
        <v>148</v>
      </c>
      <c r="C25" s="30" t="s">
        <v>0</v>
      </c>
      <c r="D25" s="31" t="s">
        <v>42</v>
      </c>
      <c r="E25" s="31">
        <v>10</v>
      </c>
      <c r="F25" s="31">
        <v>81</v>
      </c>
      <c r="G25" s="31" t="s">
        <v>150</v>
      </c>
      <c r="H25" s="32">
        <v>1839648626</v>
      </c>
      <c r="I25" s="30" t="s">
        <v>151</v>
      </c>
      <c r="J25" s="30" t="s">
        <v>71</v>
      </c>
      <c r="K25" s="31" t="s">
        <v>145</v>
      </c>
      <c r="L25" s="31" t="s">
        <v>155</v>
      </c>
      <c r="M25" s="31">
        <v>21.1871399999999</v>
      </c>
      <c r="N25" s="31">
        <v>92.154619999999895</v>
      </c>
      <c r="O25" s="31" t="s">
        <v>156</v>
      </c>
      <c r="P25" s="31">
        <v>797</v>
      </c>
      <c r="Q25" s="31">
        <v>4014</v>
      </c>
      <c r="R25" s="31">
        <v>550</v>
      </c>
      <c r="S25" s="31">
        <v>2800</v>
      </c>
      <c r="T25" s="30" t="s">
        <v>43</v>
      </c>
      <c r="U25" s="31">
        <v>81</v>
      </c>
      <c r="V25" s="30" t="s">
        <v>38</v>
      </c>
      <c r="W25" s="30">
        <v>7</v>
      </c>
      <c r="X25" s="30" t="s">
        <v>42</v>
      </c>
      <c r="Y25" s="30" t="s">
        <v>26</v>
      </c>
      <c r="Z25" s="31" t="s">
        <v>109</v>
      </c>
      <c r="AA25" s="31" t="s">
        <v>154</v>
      </c>
      <c r="AB25" s="31">
        <v>212</v>
      </c>
      <c r="AC25" s="31">
        <v>11</v>
      </c>
      <c r="AD25" s="31" t="s">
        <v>42</v>
      </c>
      <c r="AE25" s="31" t="s">
        <v>42</v>
      </c>
      <c r="AF25" s="31" t="s">
        <v>109</v>
      </c>
      <c r="AG25" s="31" t="s">
        <v>109</v>
      </c>
      <c r="AH25" s="31">
        <v>9395</v>
      </c>
      <c r="AI25" s="31">
        <v>197</v>
      </c>
      <c r="AJ25" s="31"/>
      <c r="AK25" s="31">
        <v>8752</v>
      </c>
      <c r="AL25" s="31">
        <v>14</v>
      </c>
      <c r="AM25" s="31">
        <v>730</v>
      </c>
      <c r="AN25" s="31" t="s">
        <v>445</v>
      </c>
      <c r="AO25" s="30">
        <v>213</v>
      </c>
      <c r="AP25" s="30" t="s">
        <v>43</v>
      </c>
      <c r="AQ25" s="30" t="s">
        <v>43</v>
      </c>
      <c r="AR25" s="30">
        <v>530</v>
      </c>
      <c r="AS25" s="31"/>
    </row>
    <row r="26" spans="1:45" ht="16.8">
      <c r="A26" s="30">
        <v>45474</v>
      </c>
      <c r="B26" s="30" t="s">
        <v>148</v>
      </c>
      <c r="C26" s="30" t="s">
        <v>0</v>
      </c>
      <c r="D26" s="31" t="s">
        <v>42</v>
      </c>
      <c r="E26" s="31">
        <v>7</v>
      </c>
      <c r="F26" s="31">
        <v>90</v>
      </c>
      <c r="G26" s="31" t="s">
        <v>150</v>
      </c>
      <c r="H26" s="32">
        <v>1839648626</v>
      </c>
      <c r="I26" s="30" t="s">
        <v>151</v>
      </c>
      <c r="J26" s="30" t="s">
        <v>71</v>
      </c>
      <c r="K26" s="30" t="s">
        <v>137</v>
      </c>
      <c r="L26" s="30" t="s">
        <v>157</v>
      </c>
      <c r="M26" s="30">
        <v>21.1862099999999</v>
      </c>
      <c r="N26" s="30">
        <v>92.15334</v>
      </c>
      <c r="O26" s="30" t="s">
        <v>158</v>
      </c>
      <c r="P26" s="31">
        <v>788</v>
      </c>
      <c r="Q26" s="31">
        <v>3675</v>
      </c>
      <c r="R26" s="31">
        <v>565</v>
      </c>
      <c r="S26" s="31">
        <v>3000</v>
      </c>
      <c r="T26" s="30" t="s">
        <v>43</v>
      </c>
      <c r="U26" s="31">
        <v>90</v>
      </c>
      <c r="V26" s="30" t="s">
        <v>38</v>
      </c>
      <c r="W26" s="30">
        <v>7</v>
      </c>
      <c r="X26" s="30" t="s">
        <v>42</v>
      </c>
      <c r="Y26" s="30" t="s">
        <v>26</v>
      </c>
      <c r="Z26" s="31" t="s">
        <v>109</v>
      </c>
      <c r="AA26" s="31" t="s">
        <v>154</v>
      </c>
      <c r="AB26" s="30">
        <v>300</v>
      </c>
      <c r="AC26" s="30">
        <v>66</v>
      </c>
      <c r="AD26" s="31" t="s">
        <v>42</v>
      </c>
      <c r="AE26" s="31" t="s">
        <v>42</v>
      </c>
      <c r="AF26" s="31" t="s">
        <v>109</v>
      </c>
      <c r="AG26" s="31" t="s">
        <v>109</v>
      </c>
      <c r="AH26" s="31">
        <v>9055</v>
      </c>
      <c r="AI26" s="31">
        <v>187</v>
      </c>
      <c r="AJ26" s="31"/>
      <c r="AK26" s="31">
        <v>7941</v>
      </c>
      <c r="AL26" s="31">
        <v>47</v>
      </c>
      <c r="AM26" s="31">
        <v>2319</v>
      </c>
      <c r="AN26" s="31" t="s">
        <v>445</v>
      </c>
      <c r="AO26" s="30">
        <v>293</v>
      </c>
      <c r="AP26" s="30" t="s">
        <v>43</v>
      </c>
      <c r="AQ26" s="30" t="s">
        <v>43</v>
      </c>
      <c r="AR26" s="30">
        <v>1655</v>
      </c>
      <c r="AS26" s="30"/>
    </row>
    <row r="27" spans="1:45" ht="16.8">
      <c r="A27" s="30">
        <v>45474</v>
      </c>
      <c r="B27" s="30" t="s">
        <v>148</v>
      </c>
      <c r="C27" s="30" t="s">
        <v>0</v>
      </c>
      <c r="D27" s="30" t="s">
        <v>42</v>
      </c>
      <c r="E27" s="30">
        <v>10</v>
      </c>
      <c r="F27" s="30">
        <v>76</v>
      </c>
      <c r="G27" s="31" t="s">
        <v>150</v>
      </c>
      <c r="H27" s="32">
        <v>1839648626</v>
      </c>
      <c r="I27" s="30" t="s">
        <v>151</v>
      </c>
      <c r="J27" s="30" t="s">
        <v>71</v>
      </c>
      <c r="K27" s="30" t="s">
        <v>137</v>
      </c>
      <c r="L27" s="30" t="s">
        <v>159</v>
      </c>
      <c r="M27" s="30">
        <v>21.1900669999999</v>
      </c>
      <c r="N27" s="30">
        <v>92.155843000000004</v>
      </c>
      <c r="O27" s="30" t="s">
        <v>160</v>
      </c>
      <c r="P27" s="30">
        <v>940</v>
      </c>
      <c r="Q27" s="30">
        <v>4776</v>
      </c>
      <c r="R27" s="31">
        <v>1100</v>
      </c>
      <c r="S27" s="31">
        <v>5000</v>
      </c>
      <c r="T27" s="30" t="s">
        <v>43</v>
      </c>
      <c r="U27" s="30">
        <v>76</v>
      </c>
      <c r="V27" s="30" t="s">
        <v>38</v>
      </c>
      <c r="W27" s="30">
        <v>7</v>
      </c>
      <c r="X27" s="30" t="s">
        <v>42</v>
      </c>
      <c r="Y27" s="31" t="s">
        <v>23</v>
      </c>
      <c r="Z27" s="31" t="s">
        <v>109</v>
      </c>
      <c r="AA27" s="31" t="s">
        <v>154</v>
      </c>
      <c r="AB27" s="30">
        <v>194</v>
      </c>
      <c r="AC27" s="30">
        <v>50</v>
      </c>
      <c r="AD27" s="30" t="s">
        <v>42</v>
      </c>
      <c r="AE27" s="30" t="s">
        <v>42</v>
      </c>
      <c r="AF27" s="31" t="s">
        <v>109</v>
      </c>
      <c r="AG27" s="31" t="s">
        <v>109</v>
      </c>
      <c r="AH27" s="30">
        <v>11185</v>
      </c>
      <c r="AI27" s="30">
        <v>206</v>
      </c>
      <c r="AJ27" s="31"/>
      <c r="AK27" s="30">
        <v>9704</v>
      </c>
      <c r="AL27" s="30">
        <v>25</v>
      </c>
      <c r="AM27" s="30">
        <v>1259</v>
      </c>
      <c r="AN27" s="31" t="s">
        <v>445</v>
      </c>
      <c r="AO27" s="30">
        <v>135</v>
      </c>
      <c r="AP27" s="30" t="s">
        <v>43</v>
      </c>
      <c r="AQ27" s="30" t="s">
        <v>43</v>
      </c>
      <c r="AR27" s="30">
        <v>713</v>
      </c>
      <c r="AS27" s="30"/>
    </row>
    <row r="28" spans="1:45" ht="16.8">
      <c r="A28" s="30">
        <v>45474</v>
      </c>
      <c r="B28" s="30" t="s">
        <v>148</v>
      </c>
      <c r="C28" s="30" t="s">
        <v>0</v>
      </c>
      <c r="D28" s="30" t="s">
        <v>42</v>
      </c>
      <c r="E28" s="30">
        <v>6</v>
      </c>
      <c r="F28" s="30">
        <v>78</v>
      </c>
      <c r="G28" s="31" t="s">
        <v>150</v>
      </c>
      <c r="H28" s="32">
        <v>1839648626</v>
      </c>
      <c r="I28" s="30" t="s">
        <v>151</v>
      </c>
      <c r="J28" s="30" t="s">
        <v>71</v>
      </c>
      <c r="K28" s="30" t="s">
        <v>145</v>
      </c>
      <c r="L28" s="30" t="s">
        <v>161</v>
      </c>
      <c r="M28" s="30">
        <v>21.187830000000002</v>
      </c>
      <c r="N28" s="30">
        <v>92.151629999999898</v>
      </c>
      <c r="O28" s="30" t="s">
        <v>162</v>
      </c>
      <c r="P28" s="30">
        <v>491</v>
      </c>
      <c r="Q28" s="30">
        <v>2462</v>
      </c>
      <c r="R28" s="31">
        <v>1100</v>
      </c>
      <c r="S28" s="31">
        <v>5000</v>
      </c>
      <c r="T28" s="30" t="s">
        <v>43</v>
      </c>
      <c r="U28" s="30">
        <v>78</v>
      </c>
      <c r="V28" s="30" t="s">
        <v>38</v>
      </c>
      <c r="W28" s="30">
        <v>7</v>
      </c>
      <c r="X28" s="30" t="s">
        <v>42</v>
      </c>
      <c r="Y28" s="31" t="s">
        <v>23</v>
      </c>
      <c r="Z28" s="31" t="s">
        <v>109</v>
      </c>
      <c r="AA28" s="31" t="s">
        <v>154</v>
      </c>
      <c r="AB28" s="30">
        <v>149</v>
      </c>
      <c r="AC28" s="30">
        <v>30</v>
      </c>
      <c r="AD28" s="30" t="s">
        <v>42</v>
      </c>
      <c r="AE28" s="30" t="s">
        <v>42</v>
      </c>
      <c r="AF28" s="31" t="s">
        <v>109</v>
      </c>
      <c r="AG28" s="31" t="s">
        <v>109</v>
      </c>
      <c r="AH28" s="30">
        <v>5956</v>
      </c>
      <c r="AI28" s="30">
        <v>113</v>
      </c>
      <c r="AJ28" s="31"/>
      <c r="AK28" s="30">
        <v>5485</v>
      </c>
      <c r="AL28" s="30">
        <v>9</v>
      </c>
      <c r="AM28" s="30">
        <v>462</v>
      </c>
      <c r="AN28" s="31" t="s">
        <v>445</v>
      </c>
      <c r="AO28" s="30">
        <v>146</v>
      </c>
      <c r="AP28" s="30" t="s">
        <v>43</v>
      </c>
      <c r="AQ28" s="30" t="s">
        <v>43</v>
      </c>
      <c r="AR28" s="30">
        <v>390</v>
      </c>
      <c r="AS28" s="30"/>
    </row>
    <row r="29" spans="1:45" ht="33.6">
      <c r="A29" s="30">
        <v>45474</v>
      </c>
      <c r="B29" s="30" t="s">
        <v>148</v>
      </c>
      <c r="C29" s="30" t="s">
        <v>0</v>
      </c>
      <c r="D29" s="30" t="s">
        <v>42</v>
      </c>
      <c r="E29" s="30">
        <v>18</v>
      </c>
      <c r="F29" s="30">
        <v>249</v>
      </c>
      <c r="G29" s="30" t="s">
        <v>446</v>
      </c>
      <c r="H29" s="30">
        <v>1847455915</v>
      </c>
      <c r="I29" s="30" t="s">
        <v>447</v>
      </c>
      <c r="J29" s="30" t="s">
        <v>124</v>
      </c>
      <c r="K29" s="30" t="s">
        <v>145</v>
      </c>
      <c r="L29" s="30" t="s">
        <v>448</v>
      </c>
      <c r="M29" s="30">
        <v>21.2101709999999</v>
      </c>
      <c r="N29" s="30">
        <v>92.158863999999895</v>
      </c>
      <c r="O29" s="30" t="s">
        <v>449</v>
      </c>
      <c r="P29" s="30">
        <v>5370</v>
      </c>
      <c r="Q29" s="30">
        <v>25302</v>
      </c>
      <c r="R29" s="30">
        <v>5600</v>
      </c>
      <c r="S29" s="30">
        <v>27000</v>
      </c>
      <c r="T29" s="30" t="s">
        <v>43</v>
      </c>
      <c r="U29" s="30"/>
      <c r="V29" s="30" t="s">
        <v>38</v>
      </c>
      <c r="W29" s="30">
        <v>5</v>
      </c>
      <c r="X29" s="30" t="s">
        <v>42</v>
      </c>
      <c r="Y29" s="30" t="s">
        <v>26</v>
      </c>
      <c r="Z29" s="30" t="s">
        <v>109</v>
      </c>
      <c r="AA29" s="30" t="s">
        <v>450</v>
      </c>
      <c r="AB29" s="31">
        <v>568</v>
      </c>
      <c r="AC29" s="31">
        <v>646</v>
      </c>
      <c r="AD29" s="30" t="s">
        <v>43</v>
      </c>
      <c r="AE29" s="30" t="s">
        <v>42</v>
      </c>
      <c r="AF29" s="30" t="s">
        <v>109</v>
      </c>
      <c r="AG29" s="30">
        <v>1020</v>
      </c>
      <c r="AH29" s="30">
        <v>12425</v>
      </c>
      <c r="AI29" s="30">
        <v>806</v>
      </c>
      <c r="AJ29" s="30">
        <v>12</v>
      </c>
      <c r="AK29" s="30">
        <v>12384</v>
      </c>
      <c r="AL29" s="30">
        <v>35</v>
      </c>
      <c r="AM29" s="30">
        <v>812</v>
      </c>
      <c r="AN29" s="31" t="s">
        <v>451</v>
      </c>
      <c r="AO29" s="31">
        <v>650</v>
      </c>
      <c r="AP29" s="30" t="s">
        <v>42</v>
      </c>
      <c r="AQ29" s="30" t="s">
        <v>43</v>
      </c>
      <c r="AR29" s="30" t="s">
        <v>43</v>
      </c>
      <c r="AS29" s="30"/>
    </row>
    <row r="30" spans="1:45" ht="38.25" customHeight="1">
      <c r="A30" s="30">
        <v>45474</v>
      </c>
      <c r="B30" s="30" t="s">
        <v>148</v>
      </c>
      <c r="C30" s="30" t="s">
        <v>0</v>
      </c>
      <c r="D30" s="30" t="s">
        <v>42</v>
      </c>
      <c r="E30" s="30">
        <v>5</v>
      </c>
      <c r="F30" s="30">
        <v>30</v>
      </c>
      <c r="G30" s="30" t="s">
        <v>446</v>
      </c>
      <c r="H30" s="30">
        <v>1847455915</v>
      </c>
      <c r="I30" s="30" t="s">
        <v>447</v>
      </c>
      <c r="J30" s="30" t="s">
        <v>87</v>
      </c>
      <c r="K30" s="30" t="s">
        <v>149</v>
      </c>
      <c r="L30" s="30" t="s">
        <v>452</v>
      </c>
      <c r="M30" s="30">
        <v>20.977315000000001</v>
      </c>
      <c r="N30" s="30">
        <v>92.242219000000006</v>
      </c>
      <c r="O30" s="31" t="s">
        <v>453</v>
      </c>
      <c r="P30" s="30">
        <v>537</v>
      </c>
      <c r="Q30" s="30">
        <v>2937</v>
      </c>
      <c r="R30" s="30">
        <v>550</v>
      </c>
      <c r="S30" s="30">
        <v>3000</v>
      </c>
      <c r="T30" s="30" t="s">
        <v>43</v>
      </c>
      <c r="U30" s="30"/>
      <c r="V30" s="30" t="s">
        <v>38</v>
      </c>
      <c r="W30" s="30">
        <v>5</v>
      </c>
      <c r="X30" s="30" t="s">
        <v>42</v>
      </c>
      <c r="Y30" s="30" t="s">
        <v>26</v>
      </c>
      <c r="Z30" s="30" t="s">
        <v>109</v>
      </c>
      <c r="AA30" s="30" t="s">
        <v>454</v>
      </c>
      <c r="AB30" s="30">
        <v>170</v>
      </c>
      <c r="AC30" s="30">
        <v>350</v>
      </c>
      <c r="AD30" s="30" t="s">
        <v>43</v>
      </c>
      <c r="AE30" s="30" t="s">
        <v>42</v>
      </c>
      <c r="AF30" s="30" t="s">
        <v>109</v>
      </c>
      <c r="AG30" s="30">
        <v>30</v>
      </c>
      <c r="AH30" s="30">
        <v>2420</v>
      </c>
      <c r="AI30" s="30">
        <v>10</v>
      </c>
      <c r="AJ30" s="30"/>
      <c r="AK30" s="30">
        <v>2200</v>
      </c>
      <c r="AL30" s="30">
        <v>7</v>
      </c>
      <c r="AM30" s="30">
        <v>213</v>
      </c>
      <c r="AN30" s="31" t="s">
        <v>455</v>
      </c>
      <c r="AO30" s="30">
        <v>115</v>
      </c>
      <c r="AP30" s="30" t="s">
        <v>42</v>
      </c>
      <c r="AQ30" s="30"/>
      <c r="AR30" s="30"/>
      <c r="AS30" s="30"/>
    </row>
    <row r="31" spans="1:45" s="75" customFormat="1" ht="33.6">
      <c r="A31" s="36">
        <v>45481</v>
      </c>
      <c r="B31" s="36" t="s">
        <v>283</v>
      </c>
      <c r="C31" s="36" t="s">
        <v>0</v>
      </c>
      <c r="D31" s="40" t="s">
        <v>42</v>
      </c>
      <c r="E31" s="36">
        <v>17</v>
      </c>
      <c r="F31" s="36">
        <v>642</v>
      </c>
      <c r="G31" s="36" t="s">
        <v>173</v>
      </c>
      <c r="H31" s="33">
        <v>1835949488</v>
      </c>
      <c r="I31" s="36" t="s">
        <v>174</v>
      </c>
      <c r="J31" s="36" t="s">
        <v>76</v>
      </c>
      <c r="K31" s="36" t="s">
        <v>175</v>
      </c>
      <c r="L31" s="36" t="s">
        <v>176</v>
      </c>
      <c r="M31" s="36">
        <v>21.16046</v>
      </c>
      <c r="N31" s="36">
        <v>92.137680000000003</v>
      </c>
      <c r="O31" s="36" t="s">
        <v>177</v>
      </c>
      <c r="P31" s="36">
        <v>1700</v>
      </c>
      <c r="Q31" s="40">
        <v>8364</v>
      </c>
      <c r="R31" s="40">
        <v>5102</v>
      </c>
      <c r="S31" s="40">
        <v>24564</v>
      </c>
      <c r="T31" s="31" t="s">
        <v>42</v>
      </c>
      <c r="U31" s="40">
        <v>101</v>
      </c>
      <c r="V31" s="30" t="s">
        <v>38</v>
      </c>
      <c r="W31" s="40">
        <v>7</v>
      </c>
      <c r="X31" s="40" t="s">
        <v>42</v>
      </c>
      <c r="Y31" s="40" t="s">
        <v>25</v>
      </c>
      <c r="Z31" s="40"/>
      <c r="AA31" s="36" t="s">
        <v>456</v>
      </c>
      <c r="AB31" s="40">
        <v>200</v>
      </c>
      <c r="AC31" s="40">
        <v>900</v>
      </c>
      <c r="AD31" s="40" t="s">
        <v>42</v>
      </c>
      <c r="AE31" s="40" t="s">
        <v>42</v>
      </c>
      <c r="AF31" s="40"/>
      <c r="AG31" s="40">
        <v>8060</v>
      </c>
      <c r="AH31" s="40">
        <v>15815</v>
      </c>
      <c r="AI31" s="40">
        <v>11005</v>
      </c>
      <c r="AJ31" s="40">
        <v>250</v>
      </c>
      <c r="AK31" s="40">
        <v>6961</v>
      </c>
      <c r="AL31" s="40">
        <v>480</v>
      </c>
      <c r="AM31" s="40">
        <v>8060</v>
      </c>
      <c r="AN31" s="40" t="s">
        <v>457</v>
      </c>
      <c r="AO31" s="40">
        <v>300</v>
      </c>
      <c r="AP31" s="40" t="s">
        <v>42</v>
      </c>
      <c r="AQ31" s="40">
        <v>0</v>
      </c>
      <c r="AR31" s="40">
        <v>250</v>
      </c>
      <c r="AS31" s="40"/>
    </row>
    <row r="32" spans="1:45" s="75" customFormat="1" ht="50.4">
      <c r="A32" s="36">
        <v>45481</v>
      </c>
      <c r="B32" s="36" t="s">
        <v>283</v>
      </c>
      <c r="C32" s="36" t="s">
        <v>0</v>
      </c>
      <c r="D32" s="40" t="s">
        <v>42</v>
      </c>
      <c r="E32" s="36">
        <v>39</v>
      </c>
      <c r="F32" s="36">
        <v>697</v>
      </c>
      <c r="G32" s="36" t="s">
        <v>173</v>
      </c>
      <c r="H32" s="33">
        <v>1835949488</v>
      </c>
      <c r="I32" s="36" t="s">
        <v>174</v>
      </c>
      <c r="J32" s="36" t="s">
        <v>76</v>
      </c>
      <c r="K32" s="36" t="s">
        <v>137</v>
      </c>
      <c r="L32" s="36" t="s">
        <v>178</v>
      </c>
      <c r="M32" s="36">
        <v>21.16581</v>
      </c>
      <c r="N32" s="36">
        <v>92.136570000000006</v>
      </c>
      <c r="O32" s="36" t="s">
        <v>179</v>
      </c>
      <c r="P32" s="36">
        <v>4031</v>
      </c>
      <c r="Q32" s="40">
        <v>22263</v>
      </c>
      <c r="R32" s="40">
        <v>5401</v>
      </c>
      <c r="S32" s="40">
        <v>28660</v>
      </c>
      <c r="T32" s="31" t="s">
        <v>42</v>
      </c>
      <c r="U32" s="40">
        <v>120</v>
      </c>
      <c r="V32" s="30" t="s">
        <v>38</v>
      </c>
      <c r="W32" s="40">
        <v>7</v>
      </c>
      <c r="X32" s="40" t="s">
        <v>42</v>
      </c>
      <c r="Y32" s="31" t="s">
        <v>27</v>
      </c>
      <c r="Z32" s="36" t="s">
        <v>180</v>
      </c>
      <c r="AA32" s="36" t="s">
        <v>456</v>
      </c>
      <c r="AB32" s="40">
        <v>250</v>
      </c>
      <c r="AC32" s="40">
        <v>700</v>
      </c>
      <c r="AD32" s="40" t="s">
        <v>42</v>
      </c>
      <c r="AE32" s="40" t="s">
        <v>42</v>
      </c>
      <c r="AF32" s="40"/>
      <c r="AG32" s="40">
        <v>20379</v>
      </c>
      <c r="AH32" s="40">
        <v>31458</v>
      </c>
      <c r="AI32" s="40">
        <v>11761</v>
      </c>
      <c r="AJ32" s="40">
        <v>900</v>
      </c>
      <c r="AK32" s="40">
        <v>9467</v>
      </c>
      <c r="AL32" s="40">
        <v>924</v>
      </c>
      <c r="AM32" s="40">
        <v>20379</v>
      </c>
      <c r="AN32" s="40" t="s">
        <v>458</v>
      </c>
      <c r="AO32" s="40">
        <v>400</v>
      </c>
      <c r="AP32" s="40" t="s">
        <v>42</v>
      </c>
      <c r="AQ32" s="40">
        <v>0</v>
      </c>
      <c r="AR32" s="40">
        <v>303</v>
      </c>
      <c r="AS32" s="40"/>
    </row>
    <row r="33" spans="1:45" s="75" customFormat="1" ht="33.6">
      <c r="A33" s="36">
        <v>45481</v>
      </c>
      <c r="B33" s="36" t="s">
        <v>283</v>
      </c>
      <c r="C33" s="36" t="s">
        <v>0</v>
      </c>
      <c r="D33" s="40" t="s">
        <v>42</v>
      </c>
      <c r="E33" s="36">
        <v>15</v>
      </c>
      <c r="F33" s="36">
        <v>175</v>
      </c>
      <c r="G33" s="36" t="s">
        <v>173</v>
      </c>
      <c r="H33" s="33">
        <v>1835949488</v>
      </c>
      <c r="I33" s="36" t="s">
        <v>174</v>
      </c>
      <c r="J33" s="36" t="s">
        <v>76</v>
      </c>
      <c r="K33" s="36" t="s">
        <v>140</v>
      </c>
      <c r="L33" s="36" t="s">
        <v>181</v>
      </c>
      <c r="M33" s="36">
        <v>21.16046</v>
      </c>
      <c r="N33" s="36">
        <v>92.137680000000003</v>
      </c>
      <c r="O33" s="36" t="s">
        <v>182</v>
      </c>
      <c r="P33" s="36">
        <v>1307</v>
      </c>
      <c r="Q33" s="40">
        <v>6397</v>
      </c>
      <c r="R33" s="40">
        <v>1906</v>
      </c>
      <c r="S33" s="40">
        <v>9314</v>
      </c>
      <c r="T33" s="30" t="s">
        <v>43</v>
      </c>
      <c r="U33" s="40"/>
      <c r="V33" s="30" t="s">
        <v>38</v>
      </c>
      <c r="W33" s="40">
        <v>7</v>
      </c>
      <c r="X33" s="40" t="s">
        <v>42</v>
      </c>
      <c r="Y33" s="40" t="s">
        <v>26</v>
      </c>
      <c r="Z33" s="40"/>
      <c r="AA33" s="36" t="s">
        <v>456</v>
      </c>
      <c r="AB33" s="40">
        <v>50</v>
      </c>
      <c r="AC33" s="40">
        <v>500</v>
      </c>
      <c r="AD33" s="40" t="s">
        <v>43</v>
      </c>
      <c r="AE33" s="40" t="s">
        <v>42</v>
      </c>
      <c r="AF33" s="40"/>
      <c r="AG33" s="40">
        <v>500</v>
      </c>
      <c r="AH33" s="40">
        <v>11099</v>
      </c>
      <c r="AI33" s="40">
        <v>3000</v>
      </c>
      <c r="AJ33" s="40">
        <v>350</v>
      </c>
      <c r="AK33" s="40">
        <v>4842</v>
      </c>
      <c r="AL33" s="40">
        <v>205</v>
      </c>
      <c r="AM33" s="40">
        <v>500</v>
      </c>
      <c r="AN33" s="40" t="s">
        <v>459</v>
      </c>
      <c r="AO33" s="40">
        <v>250</v>
      </c>
      <c r="AP33" s="40" t="s">
        <v>42</v>
      </c>
      <c r="AQ33" s="40">
        <v>0</v>
      </c>
      <c r="AR33" s="40">
        <v>200</v>
      </c>
      <c r="AS33" s="40"/>
    </row>
    <row r="34" spans="1:45" s="75" customFormat="1" ht="50.4">
      <c r="A34" s="36">
        <v>45481</v>
      </c>
      <c r="B34" s="36" t="s">
        <v>283</v>
      </c>
      <c r="C34" s="36" t="s">
        <v>0</v>
      </c>
      <c r="D34" s="40" t="s">
        <v>42</v>
      </c>
      <c r="E34" s="36">
        <v>47</v>
      </c>
      <c r="F34" s="36">
        <v>662</v>
      </c>
      <c r="G34" s="36" t="s">
        <v>173</v>
      </c>
      <c r="H34" s="33">
        <v>1835949488</v>
      </c>
      <c r="I34" s="36" t="s">
        <v>174</v>
      </c>
      <c r="J34" s="36" t="s">
        <v>77</v>
      </c>
      <c r="K34" s="36" t="s">
        <v>128</v>
      </c>
      <c r="L34" s="36" t="s">
        <v>183</v>
      </c>
      <c r="M34" s="36">
        <v>21.1543609299999</v>
      </c>
      <c r="N34" s="36">
        <v>92.146374190000003</v>
      </c>
      <c r="O34" s="36" t="s">
        <v>184</v>
      </c>
      <c r="P34" s="36">
        <v>4686</v>
      </c>
      <c r="Q34" s="40">
        <v>22894</v>
      </c>
      <c r="R34" s="36">
        <v>4686</v>
      </c>
      <c r="S34" s="40">
        <v>22894</v>
      </c>
      <c r="T34" s="31" t="s">
        <v>42</v>
      </c>
      <c r="U34" s="40">
        <v>32</v>
      </c>
      <c r="V34" s="30" t="s">
        <v>38</v>
      </c>
      <c r="W34" s="40">
        <v>7</v>
      </c>
      <c r="X34" s="40" t="s">
        <v>42</v>
      </c>
      <c r="Y34" s="40" t="s">
        <v>25</v>
      </c>
      <c r="Z34" s="40"/>
      <c r="AA34" s="36" t="s">
        <v>456</v>
      </c>
      <c r="AB34" s="40">
        <v>60</v>
      </c>
      <c r="AC34" s="40">
        <v>550</v>
      </c>
      <c r="AD34" s="40" t="s">
        <v>42</v>
      </c>
      <c r="AE34" s="40" t="s">
        <v>42</v>
      </c>
      <c r="AF34" s="40"/>
      <c r="AG34" s="40">
        <v>9431</v>
      </c>
      <c r="AH34" s="40">
        <v>14246</v>
      </c>
      <c r="AI34" s="40">
        <v>39747</v>
      </c>
      <c r="AJ34" s="40">
        <v>700</v>
      </c>
      <c r="AK34" s="40">
        <v>4608</v>
      </c>
      <c r="AL34" s="40">
        <v>165</v>
      </c>
      <c r="AM34" s="40">
        <v>9431</v>
      </c>
      <c r="AN34" s="36" t="s">
        <v>460</v>
      </c>
      <c r="AO34" s="40">
        <v>250</v>
      </c>
      <c r="AP34" s="40" t="s">
        <v>42</v>
      </c>
      <c r="AQ34" s="40">
        <v>650</v>
      </c>
      <c r="AR34" s="40">
        <v>90</v>
      </c>
      <c r="AS34" s="40"/>
    </row>
    <row r="35" spans="1:45" s="75" customFormat="1" ht="16.8">
      <c r="A35" s="36">
        <v>45481</v>
      </c>
      <c r="B35" s="36" t="s">
        <v>283</v>
      </c>
      <c r="C35" s="36" t="s">
        <v>461</v>
      </c>
      <c r="D35" s="40" t="s">
        <v>42</v>
      </c>
      <c r="E35" s="36">
        <v>0</v>
      </c>
      <c r="F35" s="36">
        <v>453</v>
      </c>
      <c r="G35" s="36" t="s">
        <v>173</v>
      </c>
      <c r="H35" s="33">
        <v>1835949488</v>
      </c>
      <c r="I35" s="36" t="s">
        <v>174</v>
      </c>
      <c r="J35" s="36" t="s">
        <v>77</v>
      </c>
      <c r="K35" s="36" t="s">
        <v>128</v>
      </c>
      <c r="L35" s="36" t="s">
        <v>185</v>
      </c>
      <c r="M35" s="36">
        <v>21.1559899999999</v>
      </c>
      <c r="N35" s="36">
        <v>92.147509999999897</v>
      </c>
      <c r="O35" s="36" t="s">
        <v>186</v>
      </c>
      <c r="P35" s="36">
        <v>2392</v>
      </c>
      <c r="Q35" s="40">
        <v>11780</v>
      </c>
      <c r="R35" s="36">
        <v>2392</v>
      </c>
      <c r="S35" s="40">
        <v>11780</v>
      </c>
      <c r="T35" s="31" t="s">
        <v>42</v>
      </c>
      <c r="U35" s="40">
        <v>143</v>
      </c>
      <c r="V35" s="30" t="s">
        <v>38</v>
      </c>
      <c r="W35" s="40"/>
      <c r="X35" s="40"/>
      <c r="Y35" s="30" t="s">
        <v>9</v>
      </c>
      <c r="Z35" s="40"/>
      <c r="AA35" s="40"/>
      <c r="AB35" s="40"/>
      <c r="AC35" s="40"/>
      <c r="AD35" s="40"/>
      <c r="AE35" s="40"/>
      <c r="AF35" s="40"/>
      <c r="AG35" s="40"/>
      <c r="AH35" s="40">
        <v>0</v>
      </c>
      <c r="AI35" s="40">
        <v>0</v>
      </c>
      <c r="AJ35" s="40">
        <v>0</v>
      </c>
      <c r="AK35" s="40"/>
      <c r="AL35" s="40"/>
      <c r="AM35" s="40"/>
      <c r="AN35" s="40"/>
      <c r="AO35" s="40"/>
      <c r="AP35" s="30" t="s">
        <v>43</v>
      </c>
      <c r="AQ35" s="40"/>
      <c r="AR35" s="40"/>
      <c r="AS35" s="40" t="s">
        <v>462</v>
      </c>
    </row>
    <row r="36" spans="1:45" s="75" customFormat="1" ht="25.5" customHeight="1">
      <c r="A36" s="36">
        <v>45481</v>
      </c>
      <c r="B36" s="36" t="s">
        <v>283</v>
      </c>
      <c r="C36" s="36" t="s">
        <v>18</v>
      </c>
      <c r="D36" s="40" t="s">
        <v>42</v>
      </c>
      <c r="E36" s="36">
        <v>9</v>
      </c>
      <c r="F36" s="36">
        <v>451</v>
      </c>
      <c r="G36" s="36" t="s">
        <v>187</v>
      </c>
      <c r="H36" s="33">
        <v>1880324920</v>
      </c>
      <c r="I36" s="30" t="s">
        <v>463</v>
      </c>
      <c r="J36" s="36" t="s">
        <v>76</v>
      </c>
      <c r="K36" s="36" t="s">
        <v>188</v>
      </c>
      <c r="L36" s="36" t="s">
        <v>188</v>
      </c>
      <c r="M36" s="36">
        <v>21.16142</v>
      </c>
      <c r="N36" s="36">
        <v>92.151449999999997</v>
      </c>
      <c r="O36" s="36" t="s">
        <v>189</v>
      </c>
      <c r="P36" s="36">
        <v>17032</v>
      </c>
      <c r="Q36" s="40">
        <v>85432</v>
      </c>
      <c r="R36" s="36">
        <v>17032</v>
      </c>
      <c r="S36" s="40">
        <v>85432</v>
      </c>
      <c r="T36" s="30" t="s">
        <v>43</v>
      </c>
      <c r="U36" s="36"/>
      <c r="V36" s="30" t="s">
        <v>38</v>
      </c>
      <c r="W36" s="40">
        <v>5</v>
      </c>
      <c r="X36" s="40"/>
      <c r="Y36" s="30" t="s">
        <v>9</v>
      </c>
      <c r="Z36" s="40"/>
      <c r="AA36" s="36" t="s">
        <v>464</v>
      </c>
      <c r="AB36" s="40"/>
      <c r="AC36" s="40"/>
      <c r="AD36" s="40"/>
      <c r="AE36" s="40"/>
      <c r="AF36" s="40"/>
      <c r="AG36" s="40"/>
      <c r="AH36" s="40">
        <v>0</v>
      </c>
      <c r="AI36" s="40">
        <v>0</v>
      </c>
      <c r="AJ36" s="40">
        <v>0</v>
      </c>
      <c r="AK36" s="40"/>
      <c r="AL36" s="40"/>
      <c r="AM36" s="40"/>
      <c r="AN36" s="40"/>
      <c r="AO36" s="40"/>
      <c r="AP36" s="30" t="s">
        <v>43</v>
      </c>
      <c r="AQ36" s="40"/>
      <c r="AR36" s="40"/>
      <c r="AS36" s="36" t="s">
        <v>465</v>
      </c>
    </row>
    <row r="37" spans="1:45" ht="16.8">
      <c r="A37" s="36">
        <v>45488</v>
      </c>
      <c r="B37" s="30" t="s">
        <v>279</v>
      </c>
      <c r="C37" s="30" t="s">
        <v>17</v>
      </c>
      <c r="D37" s="30" t="s">
        <v>42</v>
      </c>
      <c r="E37" s="30">
        <v>13</v>
      </c>
      <c r="F37" s="30">
        <v>506</v>
      </c>
      <c r="G37" s="30" t="s">
        <v>311</v>
      </c>
      <c r="H37" s="30" t="s">
        <v>312</v>
      </c>
      <c r="I37" s="30" t="s">
        <v>313</v>
      </c>
      <c r="J37" s="30" t="s">
        <v>74</v>
      </c>
      <c r="K37" s="30" t="s">
        <v>140</v>
      </c>
      <c r="L37" s="30" t="s">
        <v>466</v>
      </c>
      <c r="M37" s="30">
        <v>21.183509999999998</v>
      </c>
      <c r="N37" s="30">
        <v>92.137339999999995</v>
      </c>
      <c r="O37" s="30" t="s">
        <v>314</v>
      </c>
      <c r="P37" s="30">
        <v>1000</v>
      </c>
      <c r="Q37" s="30">
        <v>5000</v>
      </c>
      <c r="R37" s="30">
        <v>2000</v>
      </c>
      <c r="S37" s="30">
        <v>10000</v>
      </c>
      <c r="T37" s="31" t="s">
        <v>42</v>
      </c>
      <c r="U37" s="30">
        <v>15</v>
      </c>
      <c r="V37" s="31" t="s">
        <v>113</v>
      </c>
      <c r="W37" s="30">
        <v>6</v>
      </c>
      <c r="X37" s="30" t="s">
        <v>42</v>
      </c>
      <c r="Y37" s="30" t="s">
        <v>26</v>
      </c>
      <c r="Z37" s="30"/>
      <c r="AA37" s="30" t="s">
        <v>467</v>
      </c>
      <c r="AB37" s="30">
        <v>1000</v>
      </c>
      <c r="AC37" s="30">
        <v>3000</v>
      </c>
      <c r="AD37" s="30" t="s">
        <v>43</v>
      </c>
      <c r="AE37" s="30" t="s">
        <v>43</v>
      </c>
      <c r="AF37" s="30" t="s">
        <v>315</v>
      </c>
      <c r="AG37" s="30">
        <v>1000</v>
      </c>
      <c r="AH37" s="30">
        <v>24000</v>
      </c>
      <c r="AI37" s="30">
        <v>0</v>
      </c>
      <c r="AJ37" s="30">
        <v>4500</v>
      </c>
      <c r="AK37" s="30">
        <v>13500</v>
      </c>
      <c r="AL37" s="30">
        <v>1850</v>
      </c>
      <c r="AM37" s="30">
        <v>1450</v>
      </c>
      <c r="AN37" s="30"/>
      <c r="AO37" s="30">
        <v>700</v>
      </c>
      <c r="AP37" s="30" t="s">
        <v>43</v>
      </c>
      <c r="AQ37" s="30">
        <v>0</v>
      </c>
      <c r="AR37" s="30">
        <v>300</v>
      </c>
      <c r="AS37" s="30" t="s">
        <v>468</v>
      </c>
    </row>
    <row r="38" spans="1:45" ht="16.8">
      <c r="A38" s="36">
        <v>45488</v>
      </c>
      <c r="B38" s="30" t="s">
        <v>279</v>
      </c>
      <c r="C38" s="30" t="s">
        <v>0</v>
      </c>
      <c r="D38" s="30" t="s">
        <v>42</v>
      </c>
      <c r="E38" s="30">
        <v>39</v>
      </c>
      <c r="F38" s="30">
        <v>506</v>
      </c>
      <c r="G38" s="30" t="s">
        <v>469</v>
      </c>
      <c r="H38" s="30" t="s">
        <v>470</v>
      </c>
      <c r="I38" s="30"/>
      <c r="J38" s="30" t="s">
        <v>66</v>
      </c>
      <c r="K38" s="30"/>
      <c r="L38" s="30"/>
      <c r="M38" s="30">
        <v>21.2101679999999</v>
      </c>
      <c r="N38" s="30">
        <v>92.135149999999896</v>
      </c>
      <c r="O38" s="30" t="s">
        <v>316</v>
      </c>
      <c r="P38" s="30">
        <v>3000</v>
      </c>
      <c r="Q38" s="30">
        <v>15000</v>
      </c>
      <c r="R38" s="30">
        <v>3000</v>
      </c>
      <c r="S38" s="30">
        <v>15000</v>
      </c>
      <c r="T38" s="31" t="s">
        <v>42</v>
      </c>
      <c r="U38" s="30">
        <v>15</v>
      </c>
      <c r="V38" s="31" t="s">
        <v>113</v>
      </c>
      <c r="W38" s="30">
        <v>6</v>
      </c>
      <c r="X38" s="30" t="s">
        <v>42</v>
      </c>
      <c r="Y38" s="30" t="s">
        <v>26</v>
      </c>
      <c r="Z38" s="30"/>
      <c r="AA38" s="30"/>
      <c r="AB38" s="30">
        <v>0</v>
      </c>
      <c r="AC38" s="30">
        <v>0</v>
      </c>
      <c r="AD38" s="30" t="s">
        <v>43</v>
      </c>
      <c r="AE38" s="30" t="s">
        <v>43</v>
      </c>
      <c r="AF38" s="30" t="s">
        <v>315</v>
      </c>
      <c r="AG38" s="30">
        <v>11000</v>
      </c>
      <c r="AH38" s="30">
        <v>25000</v>
      </c>
      <c r="AI38" s="30">
        <v>0</v>
      </c>
      <c r="AJ38" s="30">
        <v>8000</v>
      </c>
      <c r="AK38" s="30">
        <v>9500</v>
      </c>
      <c r="AL38" s="30">
        <v>5000</v>
      </c>
      <c r="AM38" s="30">
        <v>1200</v>
      </c>
      <c r="AN38" s="30"/>
      <c r="AO38" s="30">
        <v>0</v>
      </c>
      <c r="AP38" s="30" t="s">
        <v>43</v>
      </c>
      <c r="AQ38" s="30">
        <v>0</v>
      </c>
      <c r="AR38" s="30">
        <v>2500</v>
      </c>
      <c r="AS38" s="31" t="s">
        <v>468</v>
      </c>
    </row>
    <row r="39" spans="1:45" ht="16.8">
      <c r="A39" s="36">
        <v>45488</v>
      </c>
      <c r="B39" s="30" t="s">
        <v>279</v>
      </c>
      <c r="C39" s="30" t="s">
        <v>17</v>
      </c>
      <c r="D39" s="30" t="s">
        <v>42</v>
      </c>
      <c r="E39" s="30">
        <v>6</v>
      </c>
      <c r="F39" s="30">
        <v>185</v>
      </c>
      <c r="G39" s="30" t="s">
        <v>317</v>
      </c>
      <c r="H39" s="30" t="s">
        <v>318</v>
      </c>
      <c r="I39" s="30" t="s">
        <v>319</v>
      </c>
      <c r="J39" s="30" t="s">
        <v>80</v>
      </c>
      <c r="K39" s="30" t="s">
        <v>149</v>
      </c>
      <c r="L39" s="30" t="s">
        <v>320</v>
      </c>
      <c r="M39" s="30">
        <v>21.200520000000001</v>
      </c>
      <c r="N39" s="30">
        <v>92.144279999999895</v>
      </c>
      <c r="O39" s="30" t="s">
        <v>321</v>
      </c>
      <c r="P39" s="30">
        <v>1000</v>
      </c>
      <c r="Q39" s="30">
        <v>5000</v>
      </c>
      <c r="R39" s="30">
        <v>1500</v>
      </c>
      <c r="S39" s="30">
        <v>7500</v>
      </c>
      <c r="T39" s="31" t="s">
        <v>42</v>
      </c>
      <c r="U39" s="30">
        <v>15</v>
      </c>
      <c r="V39" s="31" t="s">
        <v>113</v>
      </c>
      <c r="W39" s="30">
        <v>6</v>
      </c>
      <c r="X39" s="30" t="s">
        <v>42</v>
      </c>
      <c r="Y39" s="30" t="s">
        <v>26</v>
      </c>
      <c r="Z39" s="30"/>
      <c r="AA39" s="30"/>
      <c r="AB39" s="30">
        <v>0</v>
      </c>
      <c r="AC39" s="30">
        <v>5000</v>
      </c>
      <c r="AD39" s="30" t="s">
        <v>43</v>
      </c>
      <c r="AE39" s="30" t="s">
        <v>43</v>
      </c>
      <c r="AF39" s="30" t="s">
        <v>315</v>
      </c>
      <c r="AG39" s="30">
        <v>0</v>
      </c>
      <c r="AH39" s="30">
        <v>10047</v>
      </c>
      <c r="AI39" s="30">
        <v>0</v>
      </c>
      <c r="AJ39" s="30">
        <v>0</v>
      </c>
      <c r="AK39" s="30">
        <v>8092</v>
      </c>
      <c r="AL39" s="30">
        <v>802</v>
      </c>
      <c r="AM39" s="30">
        <v>1141</v>
      </c>
      <c r="AN39" s="30"/>
      <c r="AO39" s="30">
        <v>1500</v>
      </c>
      <c r="AP39" s="30" t="s">
        <v>42</v>
      </c>
      <c r="AQ39" s="30">
        <v>0</v>
      </c>
      <c r="AR39" s="30">
        <v>400</v>
      </c>
      <c r="AS39" s="30" t="s">
        <v>468</v>
      </c>
    </row>
    <row r="40" spans="1:45" ht="16.8">
      <c r="A40" s="36">
        <v>45488</v>
      </c>
      <c r="B40" s="30" t="s">
        <v>279</v>
      </c>
      <c r="C40" s="30" t="s">
        <v>17</v>
      </c>
      <c r="D40" s="30" t="s">
        <v>42</v>
      </c>
      <c r="E40" s="30">
        <v>6</v>
      </c>
      <c r="F40" s="30">
        <v>185</v>
      </c>
      <c r="G40" s="30" t="s">
        <v>317</v>
      </c>
      <c r="H40" s="30" t="s">
        <v>318</v>
      </c>
      <c r="I40" s="30" t="s">
        <v>319</v>
      </c>
      <c r="J40" s="30" t="s">
        <v>83</v>
      </c>
      <c r="K40" s="30" t="s">
        <v>131</v>
      </c>
      <c r="L40" s="30" t="s">
        <v>219</v>
      </c>
      <c r="M40" s="30">
        <v>21.187465</v>
      </c>
      <c r="N40" s="30">
        <v>92.140186</v>
      </c>
      <c r="O40" s="30" t="s">
        <v>322</v>
      </c>
      <c r="P40" s="30">
        <v>1000</v>
      </c>
      <c r="Q40" s="30">
        <v>5000</v>
      </c>
      <c r="R40" s="30">
        <v>1500</v>
      </c>
      <c r="S40" s="30">
        <v>7500</v>
      </c>
      <c r="T40" s="31" t="s">
        <v>42</v>
      </c>
      <c r="U40" s="30">
        <v>15</v>
      </c>
      <c r="V40" s="31" t="s">
        <v>113</v>
      </c>
      <c r="W40" s="30">
        <v>6</v>
      </c>
      <c r="X40" s="30" t="s">
        <v>42</v>
      </c>
      <c r="Y40" s="30" t="s">
        <v>26</v>
      </c>
      <c r="Z40" s="30"/>
      <c r="AA40" s="30"/>
      <c r="AB40" s="30">
        <v>0</v>
      </c>
      <c r="AC40" s="30">
        <v>5000</v>
      </c>
      <c r="AD40" s="30" t="s">
        <v>43</v>
      </c>
      <c r="AE40" s="30" t="s">
        <v>43</v>
      </c>
      <c r="AF40" s="30" t="s">
        <v>315</v>
      </c>
      <c r="AG40" s="30">
        <v>0</v>
      </c>
      <c r="AH40" s="30">
        <v>7882</v>
      </c>
      <c r="AI40" s="30">
        <v>0</v>
      </c>
      <c r="AJ40" s="30">
        <v>0</v>
      </c>
      <c r="AK40" s="30">
        <v>5996</v>
      </c>
      <c r="AL40" s="30">
        <v>1365</v>
      </c>
      <c r="AM40" s="30">
        <v>707</v>
      </c>
      <c r="AN40" s="30"/>
      <c r="AO40" s="30">
        <v>1500</v>
      </c>
      <c r="AP40" s="30" t="s">
        <v>42</v>
      </c>
      <c r="AQ40" s="30">
        <v>0</v>
      </c>
      <c r="AR40" s="30">
        <v>650</v>
      </c>
      <c r="AS40" s="30" t="s">
        <v>468</v>
      </c>
    </row>
    <row r="41" spans="1:45" ht="16.8">
      <c r="A41" s="36">
        <v>45488</v>
      </c>
      <c r="B41" s="30" t="s">
        <v>279</v>
      </c>
      <c r="C41" s="30" t="s">
        <v>17</v>
      </c>
      <c r="D41" s="30" t="s">
        <v>42</v>
      </c>
      <c r="E41" s="30">
        <v>6</v>
      </c>
      <c r="F41" s="30">
        <v>185</v>
      </c>
      <c r="G41" s="30" t="s">
        <v>317</v>
      </c>
      <c r="H41" s="30" t="s">
        <v>318</v>
      </c>
      <c r="I41" s="30" t="s">
        <v>319</v>
      </c>
      <c r="J41" s="30" t="s">
        <v>83</v>
      </c>
      <c r="K41" s="30" t="s">
        <v>131</v>
      </c>
      <c r="L41" s="30" t="s">
        <v>323</v>
      </c>
      <c r="M41" s="30">
        <v>21.188099999999999</v>
      </c>
      <c r="N41" s="30">
        <v>92.14085</v>
      </c>
      <c r="O41" s="30" t="s">
        <v>322</v>
      </c>
      <c r="P41" s="30">
        <v>1000</v>
      </c>
      <c r="Q41" s="30">
        <v>5000</v>
      </c>
      <c r="R41" s="30">
        <v>1500</v>
      </c>
      <c r="S41" s="30">
        <v>7500</v>
      </c>
      <c r="T41" s="31" t="s">
        <v>42</v>
      </c>
      <c r="U41" s="30">
        <v>15</v>
      </c>
      <c r="V41" s="31" t="s">
        <v>113</v>
      </c>
      <c r="W41" s="30">
        <v>6</v>
      </c>
      <c r="X41" s="30" t="s">
        <v>42</v>
      </c>
      <c r="Y41" s="30" t="s">
        <v>26</v>
      </c>
      <c r="Z41" s="30"/>
      <c r="AA41" s="30"/>
      <c r="AB41" s="30">
        <v>0</v>
      </c>
      <c r="AC41" s="30">
        <v>4500</v>
      </c>
      <c r="AD41" s="30" t="s">
        <v>43</v>
      </c>
      <c r="AE41" s="30" t="s">
        <v>43</v>
      </c>
      <c r="AF41" s="30" t="s">
        <v>315</v>
      </c>
      <c r="AG41" s="30">
        <v>0</v>
      </c>
      <c r="AH41" s="30">
        <v>9866</v>
      </c>
      <c r="AI41" s="30">
        <v>0</v>
      </c>
      <c r="AJ41" s="30">
        <v>0</v>
      </c>
      <c r="AK41" s="30">
        <v>9216</v>
      </c>
      <c r="AL41" s="30">
        <v>650</v>
      </c>
      <c r="AM41" s="30">
        <v>253</v>
      </c>
      <c r="AN41" s="30"/>
      <c r="AO41" s="30">
        <v>1500</v>
      </c>
      <c r="AP41" s="30" t="s">
        <v>42</v>
      </c>
      <c r="AQ41" s="30">
        <v>0</v>
      </c>
      <c r="AR41" s="30">
        <v>325</v>
      </c>
      <c r="AS41" s="30" t="s">
        <v>468</v>
      </c>
    </row>
    <row r="42" spans="1:45" ht="16.8">
      <c r="A42" s="36">
        <v>45488</v>
      </c>
      <c r="B42" s="30" t="s">
        <v>279</v>
      </c>
      <c r="C42" s="30" t="s">
        <v>17</v>
      </c>
      <c r="D42" s="30" t="s">
        <v>42</v>
      </c>
      <c r="E42" s="30">
        <v>6</v>
      </c>
      <c r="F42" s="30">
        <v>185</v>
      </c>
      <c r="G42" s="30" t="s">
        <v>317</v>
      </c>
      <c r="H42" s="30" t="s">
        <v>318</v>
      </c>
      <c r="I42" s="30" t="s">
        <v>319</v>
      </c>
      <c r="J42" s="30" t="s">
        <v>90</v>
      </c>
      <c r="K42" s="30" t="s">
        <v>324</v>
      </c>
      <c r="L42" s="30" t="s">
        <v>324</v>
      </c>
      <c r="M42" s="30">
        <v>21.1932499999999</v>
      </c>
      <c r="N42" s="30">
        <v>92.140919999999895</v>
      </c>
      <c r="O42" s="30" t="s">
        <v>325</v>
      </c>
      <c r="P42" s="30">
        <v>1000</v>
      </c>
      <c r="Q42" s="30">
        <v>5000</v>
      </c>
      <c r="R42" s="30">
        <v>1500</v>
      </c>
      <c r="S42" s="30">
        <v>7500</v>
      </c>
      <c r="T42" s="31" t="s">
        <v>42</v>
      </c>
      <c r="U42" s="30">
        <v>15</v>
      </c>
      <c r="V42" s="31" t="s">
        <v>113</v>
      </c>
      <c r="W42" s="30">
        <v>6</v>
      </c>
      <c r="X42" s="30" t="s">
        <v>42</v>
      </c>
      <c r="Y42" s="30" t="s">
        <v>26</v>
      </c>
      <c r="Z42" s="30"/>
      <c r="AA42" s="30"/>
      <c r="AB42" s="30">
        <v>0</v>
      </c>
      <c r="AC42" s="30">
        <v>1500</v>
      </c>
      <c r="AD42" s="30" t="s">
        <v>43</v>
      </c>
      <c r="AE42" s="30" t="s">
        <v>43</v>
      </c>
      <c r="AF42" s="30" t="s">
        <v>315</v>
      </c>
      <c r="AG42" s="30">
        <v>0</v>
      </c>
      <c r="AH42" s="30">
        <v>3322</v>
      </c>
      <c r="AI42" s="30">
        <v>0</v>
      </c>
      <c r="AJ42" s="30">
        <v>0</v>
      </c>
      <c r="AK42" s="30">
        <v>2664</v>
      </c>
      <c r="AL42" s="30">
        <v>504</v>
      </c>
      <c r="AM42" s="30">
        <v>154</v>
      </c>
      <c r="AN42" s="30"/>
      <c r="AO42" s="30">
        <v>700</v>
      </c>
      <c r="AP42" s="30" t="s">
        <v>42</v>
      </c>
      <c r="AQ42" s="30">
        <v>0</v>
      </c>
      <c r="AR42" s="30">
        <v>250</v>
      </c>
      <c r="AS42" s="30" t="s">
        <v>468</v>
      </c>
    </row>
    <row r="43" spans="1:45" ht="16.8">
      <c r="A43" s="36">
        <v>45488</v>
      </c>
      <c r="B43" s="30" t="s">
        <v>279</v>
      </c>
      <c r="C43" s="30" t="s">
        <v>17</v>
      </c>
      <c r="D43" s="30" t="s">
        <v>42</v>
      </c>
      <c r="E43" s="30">
        <v>6</v>
      </c>
      <c r="F43" s="30">
        <v>185</v>
      </c>
      <c r="G43" s="30" t="s">
        <v>317</v>
      </c>
      <c r="H43" s="30" t="s">
        <v>318</v>
      </c>
      <c r="I43" s="30" t="s">
        <v>319</v>
      </c>
      <c r="J43" s="30" t="s">
        <v>79</v>
      </c>
      <c r="K43" s="30" t="s">
        <v>326</v>
      </c>
      <c r="L43" s="30" t="s">
        <v>326</v>
      </c>
      <c r="M43" s="30">
        <v>21.196697</v>
      </c>
      <c r="N43" s="30">
        <v>92.152449000000004</v>
      </c>
      <c r="O43" s="30" t="s">
        <v>327</v>
      </c>
      <c r="P43" s="30">
        <v>1000</v>
      </c>
      <c r="Q43" s="30">
        <v>5000</v>
      </c>
      <c r="R43" s="30">
        <v>1500</v>
      </c>
      <c r="S43" s="30">
        <v>7500</v>
      </c>
      <c r="T43" s="31" t="s">
        <v>42</v>
      </c>
      <c r="U43" s="30">
        <v>15</v>
      </c>
      <c r="V43" s="31" t="s">
        <v>113</v>
      </c>
      <c r="W43" s="30">
        <v>6</v>
      </c>
      <c r="X43" s="30" t="s">
        <v>42</v>
      </c>
      <c r="Y43" s="30" t="s">
        <v>26</v>
      </c>
      <c r="Z43" s="30"/>
      <c r="AA43" s="30"/>
      <c r="AB43" s="30">
        <v>0</v>
      </c>
      <c r="AC43" s="30">
        <v>5000</v>
      </c>
      <c r="AD43" s="30" t="s">
        <v>43</v>
      </c>
      <c r="AE43" s="30" t="s">
        <v>43</v>
      </c>
      <c r="AF43" s="30" t="s">
        <v>315</v>
      </c>
      <c r="AG43" s="30">
        <v>0</v>
      </c>
      <c r="AH43" s="30">
        <v>20651</v>
      </c>
      <c r="AI43" s="30">
        <v>0</v>
      </c>
      <c r="AJ43" s="30">
        <v>0</v>
      </c>
      <c r="AK43" s="30">
        <v>15478</v>
      </c>
      <c r="AL43" s="30">
        <v>1519</v>
      </c>
      <c r="AM43" s="30">
        <v>4232</v>
      </c>
      <c r="AN43" s="30"/>
      <c r="AO43" s="30">
        <v>2000</v>
      </c>
      <c r="AP43" s="30" t="s">
        <v>42</v>
      </c>
      <c r="AQ43" s="30">
        <v>0</v>
      </c>
      <c r="AR43" s="30">
        <v>750</v>
      </c>
      <c r="AS43" s="30" t="s">
        <v>468</v>
      </c>
    </row>
    <row r="44" spans="1:45" s="74" customFormat="1" ht="32.1" customHeight="1">
      <c r="A44" s="31">
        <v>45484</v>
      </c>
      <c r="B44" s="31" t="s">
        <v>284</v>
      </c>
      <c r="C44" s="31" t="s">
        <v>0</v>
      </c>
      <c r="D44" s="30" t="s">
        <v>42</v>
      </c>
      <c r="E44" s="31">
        <v>11</v>
      </c>
      <c r="F44" s="76">
        <v>65</v>
      </c>
      <c r="G44" s="31" t="s">
        <v>339</v>
      </c>
      <c r="H44" s="32">
        <v>1645878720</v>
      </c>
      <c r="I44" s="30" t="s">
        <v>471</v>
      </c>
      <c r="J44" s="30" t="s">
        <v>73</v>
      </c>
      <c r="K44" s="31" t="s">
        <v>131</v>
      </c>
      <c r="L44" s="31" t="s">
        <v>472</v>
      </c>
      <c r="M44" s="29">
        <v>21.178802000000001</v>
      </c>
      <c r="N44" s="29">
        <v>92.153829000000002</v>
      </c>
      <c r="O44" s="31" t="s">
        <v>473</v>
      </c>
      <c r="P44" s="31">
        <v>1316</v>
      </c>
      <c r="Q44" s="31">
        <v>5925</v>
      </c>
      <c r="R44" s="31">
        <v>1057</v>
      </c>
      <c r="S44" s="31">
        <v>5000</v>
      </c>
      <c r="T44" s="30" t="s">
        <v>43</v>
      </c>
      <c r="U44" s="31"/>
      <c r="V44" s="30" t="s">
        <v>38</v>
      </c>
      <c r="W44" s="30">
        <v>6</v>
      </c>
      <c r="X44" s="30" t="s">
        <v>42</v>
      </c>
      <c r="Y44" s="30" t="s">
        <v>23</v>
      </c>
      <c r="Z44" s="30" t="s">
        <v>109</v>
      </c>
      <c r="AA44" s="31" t="s">
        <v>335</v>
      </c>
      <c r="AB44" s="31">
        <v>400</v>
      </c>
      <c r="AC44" s="30">
        <v>639</v>
      </c>
      <c r="AD44" s="30" t="s">
        <v>43</v>
      </c>
      <c r="AE44" s="30" t="s">
        <v>42</v>
      </c>
      <c r="AF44" s="30" t="s">
        <v>109</v>
      </c>
      <c r="AG44" s="30">
        <v>850</v>
      </c>
      <c r="AH44" s="31">
        <v>11114</v>
      </c>
      <c r="AI44" s="31"/>
      <c r="AJ44" s="30">
        <v>100</v>
      </c>
      <c r="AK44" s="30">
        <v>10164</v>
      </c>
      <c r="AL44" s="30">
        <v>10</v>
      </c>
      <c r="AM44" s="30">
        <v>850</v>
      </c>
      <c r="AN44" s="31" t="s">
        <v>474</v>
      </c>
      <c r="AO44" s="30">
        <v>250</v>
      </c>
      <c r="AP44" s="30" t="s">
        <v>42</v>
      </c>
      <c r="AQ44" s="30">
        <v>10</v>
      </c>
      <c r="AR44" s="30">
        <v>0</v>
      </c>
      <c r="AS44" s="31"/>
    </row>
    <row r="45" spans="1:45" s="74" customFormat="1" ht="41.1" customHeight="1">
      <c r="A45" s="31">
        <v>45484</v>
      </c>
      <c r="B45" s="31" t="s">
        <v>284</v>
      </c>
      <c r="C45" s="31" t="s">
        <v>0</v>
      </c>
      <c r="D45" s="30" t="s">
        <v>42</v>
      </c>
      <c r="E45" s="31">
        <v>14</v>
      </c>
      <c r="F45" s="76">
        <v>203</v>
      </c>
      <c r="G45" s="31" t="s">
        <v>339</v>
      </c>
      <c r="H45" s="32">
        <v>1645878720</v>
      </c>
      <c r="I45" s="30" t="s">
        <v>471</v>
      </c>
      <c r="J45" s="30" t="s">
        <v>73</v>
      </c>
      <c r="K45" s="31" t="s">
        <v>149</v>
      </c>
      <c r="L45" s="31" t="s">
        <v>475</v>
      </c>
      <c r="M45" s="41">
        <v>21.1798751</v>
      </c>
      <c r="N45" s="41">
        <v>92.1530877</v>
      </c>
      <c r="O45" s="31" t="s">
        <v>473</v>
      </c>
      <c r="P45" s="31">
        <v>1994</v>
      </c>
      <c r="Q45" s="31">
        <v>8060</v>
      </c>
      <c r="R45" s="31">
        <v>2114</v>
      </c>
      <c r="S45" s="31">
        <v>10000</v>
      </c>
      <c r="T45" s="30" t="s">
        <v>43</v>
      </c>
      <c r="U45" s="31"/>
      <c r="V45" s="30" t="s">
        <v>38</v>
      </c>
      <c r="W45" s="30">
        <v>6</v>
      </c>
      <c r="X45" s="30" t="s">
        <v>42</v>
      </c>
      <c r="Y45" s="30" t="s">
        <v>23</v>
      </c>
      <c r="Z45" s="30" t="s">
        <v>109</v>
      </c>
      <c r="AA45" s="31" t="s">
        <v>335</v>
      </c>
      <c r="AB45" s="31">
        <v>900</v>
      </c>
      <c r="AC45" s="30">
        <v>800</v>
      </c>
      <c r="AD45" s="30" t="s">
        <v>43</v>
      </c>
      <c r="AE45" s="30" t="s">
        <v>42</v>
      </c>
      <c r="AF45" s="30" t="s">
        <v>109</v>
      </c>
      <c r="AG45" s="30">
        <v>1200</v>
      </c>
      <c r="AH45" s="31">
        <v>18392</v>
      </c>
      <c r="AI45" s="31"/>
      <c r="AJ45" s="30">
        <v>150</v>
      </c>
      <c r="AK45" s="30">
        <v>17192</v>
      </c>
      <c r="AL45" s="30">
        <v>12</v>
      </c>
      <c r="AM45" s="30">
        <v>1200</v>
      </c>
      <c r="AN45" s="31" t="s">
        <v>474</v>
      </c>
      <c r="AO45" s="30">
        <v>500</v>
      </c>
      <c r="AP45" s="30" t="s">
        <v>42</v>
      </c>
      <c r="AQ45" s="30">
        <v>10</v>
      </c>
      <c r="AR45" s="30">
        <v>0</v>
      </c>
      <c r="AS45" s="31"/>
    </row>
    <row r="46" spans="1:45" s="74" customFormat="1" ht="40.15" customHeight="1">
      <c r="A46" s="31">
        <v>45484</v>
      </c>
      <c r="B46" s="31" t="s">
        <v>284</v>
      </c>
      <c r="C46" s="31" t="s">
        <v>0</v>
      </c>
      <c r="D46" s="30" t="s">
        <v>42</v>
      </c>
      <c r="E46" s="31">
        <v>12</v>
      </c>
      <c r="F46" s="76">
        <v>85</v>
      </c>
      <c r="G46" s="31" t="s">
        <v>339</v>
      </c>
      <c r="H46" s="32">
        <v>1645878720</v>
      </c>
      <c r="I46" s="30" t="s">
        <v>471</v>
      </c>
      <c r="J46" s="30" t="s">
        <v>73</v>
      </c>
      <c r="K46" s="31" t="s">
        <v>145</v>
      </c>
      <c r="L46" s="31" t="s">
        <v>476</v>
      </c>
      <c r="M46" s="42">
        <v>21.1801789999999</v>
      </c>
      <c r="N46" s="42">
        <v>92.151188000000005</v>
      </c>
      <c r="O46" s="31" t="s">
        <v>477</v>
      </c>
      <c r="P46" s="31">
        <v>1372</v>
      </c>
      <c r="Q46" s="31">
        <v>6032</v>
      </c>
      <c r="R46" s="31">
        <v>1057</v>
      </c>
      <c r="S46" s="31">
        <v>5000</v>
      </c>
      <c r="T46" s="30" t="s">
        <v>43</v>
      </c>
      <c r="U46" s="31"/>
      <c r="V46" s="30" t="s">
        <v>38</v>
      </c>
      <c r="W46" s="30">
        <v>6</v>
      </c>
      <c r="X46" s="30" t="s">
        <v>42</v>
      </c>
      <c r="Y46" s="30" t="s">
        <v>23</v>
      </c>
      <c r="Z46" s="30" t="s">
        <v>109</v>
      </c>
      <c r="AA46" s="31" t="s">
        <v>335</v>
      </c>
      <c r="AB46" s="31">
        <v>350</v>
      </c>
      <c r="AC46" s="30">
        <v>584</v>
      </c>
      <c r="AD46" s="30" t="s">
        <v>43</v>
      </c>
      <c r="AE46" s="30" t="s">
        <v>42</v>
      </c>
      <c r="AF46" s="30" t="s">
        <v>109</v>
      </c>
      <c r="AG46" s="30">
        <v>750</v>
      </c>
      <c r="AH46" s="31">
        <v>12404</v>
      </c>
      <c r="AI46" s="31"/>
      <c r="AJ46" s="30">
        <v>55</v>
      </c>
      <c r="AK46" s="30">
        <v>11654</v>
      </c>
      <c r="AL46" s="30">
        <v>4</v>
      </c>
      <c r="AM46" s="30">
        <v>750</v>
      </c>
      <c r="AN46" s="31" t="s">
        <v>474</v>
      </c>
      <c r="AO46" s="30">
        <v>250</v>
      </c>
      <c r="AP46" s="30" t="s">
        <v>42</v>
      </c>
      <c r="AQ46" s="30">
        <v>4</v>
      </c>
      <c r="AR46" s="30">
        <v>0</v>
      </c>
      <c r="AS46" s="31"/>
    </row>
    <row r="47" spans="1:45" ht="35.1" customHeight="1">
      <c r="A47" s="31">
        <v>45484</v>
      </c>
      <c r="B47" s="31" t="s">
        <v>284</v>
      </c>
      <c r="C47" s="30" t="s">
        <v>0</v>
      </c>
      <c r="D47" s="30" t="s">
        <v>42</v>
      </c>
      <c r="E47" s="31">
        <v>12</v>
      </c>
      <c r="F47" s="76">
        <v>155</v>
      </c>
      <c r="G47" s="31" t="s">
        <v>331</v>
      </c>
      <c r="H47" s="32">
        <v>1811014108</v>
      </c>
      <c r="I47" s="30" t="s">
        <v>332</v>
      </c>
      <c r="J47" s="30" t="s">
        <v>81</v>
      </c>
      <c r="K47" s="31" t="s">
        <v>131</v>
      </c>
      <c r="L47" s="31" t="s">
        <v>333</v>
      </c>
      <c r="M47" s="29">
        <v>21.19162</v>
      </c>
      <c r="N47" s="29">
        <v>92.148169999999894</v>
      </c>
      <c r="O47" s="31" t="s">
        <v>334</v>
      </c>
      <c r="P47" s="31">
        <v>1802</v>
      </c>
      <c r="Q47" s="31">
        <v>8438</v>
      </c>
      <c r="R47" s="31">
        <f>S47/4.73</f>
        <v>2114.1649048625791</v>
      </c>
      <c r="S47" s="31">
        <v>10000</v>
      </c>
      <c r="T47" s="31" t="s">
        <v>42</v>
      </c>
      <c r="U47" s="31">
        <v>58</v>
      </c>
      <c r="V47" s="30" t="s">
        <v>38</v>
      </c>
      <c r="W47" s="30">
        <v>6</v>
      </c>
      <c r="X47" s="30" t="s">
        <v>42</v>
      </c>
      <c r="Y47" s="30" t="s">
        <v>26</v>
      </c>
      <c r="Z47" s="30" t="s">
        <v>109</v>
      </c>
      <c r="AA47" s="31" t="s">
        <v>335</v>
      </c>
      <c r="AB47" s="31">
        <v>402</v>
      </c>
      <c r="AC47" s="30">
        <v>261</v>
      </c>
      <c r="AD47" s="30" t="s">
        <v>43</v>
      </c>
      <c r="AE47" s="30" t="s">
        <v>42</v>
      </c>
      <c r="AF47" s="30" t="s">
        <v>109</v>
      </c>
      <c r="AG47" s="30">
        <v>1557</v>
      </c>
      <c r="AH47" s="31">
        <v>17234</v>
      </c>
      <c r="AI47" s="31"/>
      <c r="AJ47" s="30">
        <v>236</v>
      </c>
      <c r="AK47" s="30">
        <v>15677</v>
      </c>
      <c r="AL47" s="30">
        <v>5</v>
      </c>
      <c r="AM47" s="30">
        <v>1552</v>
      </c>
      <c r="AN47" s="31" t="s">
        <v>478</v>
      </c>
      <c r="AO47" s="30">
        <v>421</v>
      </c>
      <c r="AP47" s="30" t="s">
        <v>42</v>
      </c>
      <c r="AQ47" s="30">
        <v>5</v>
      </c>
      <c r="AR47" s="30">
        <v>0</v>
      </c>
      <c r="AS47" s="31" t="s">
        <v>628</v>
      </c>
    </row>
    <row r="48" spans="1:45" ht="35.1" customHeight="1">
      <c r="A48" s="31">
        <v>45484</v>
      </c>
      <c r="B48" s="31" t="s">
        <v>284</v>
      </c>
      <c r="C48" s="30" t="s">
        <v>0</v>
      </c>
      <c r="D48" s="30" t="s">
        <v>42</v>
      </c>
      <c r="E48" s="31">
        <v>8</v>
      </c>
      <c r="F48" s="76">
        <v>111</v>
      </c>
      <c r="G48" s="31" t="s">
        <v>331</v>
      </c>
      <c r="H48" s="32">
        <v>1811014108</v>
      </c>
      <c r="I48" s="30" t="s">
        <v>332</v>
      </c>
      <c r="J48" s="30" t="s">
        <v>81</v>
      </c>
      <c r="K48" s="31" t="s">
        <v>145</v>
      </c>
      <c r="L48" s="31" t="s">
        <v>336</v>
      </c>
      <c r="M48" s="30">
        <v>21.189271000000002</v>
      </c>
      <c r="N48" s="30">
        <v>92.1488149999999</v>
      </c>
      <c r="O48" s="31" t="s">
        <v>337</v>
      </c>
      <c r="P48" s="31">
        <v>1274</v>
      </c>
      <c r="Q48" s="31">
        <v>5857</v>
      </c>
      <c r="R48" s="31">
        <v>1057</v>
      </c>
      <c r="S48" s="31">
        <v>5000</v>
      </c>
      <c r="T48" s="31" t="s">
        <v>42</v>
      </c>
      <c r="U48" s="31">
        <v>46</v>
      </c>
      <c r="V48" s="30" t="s">
        <v>38</v>
      </c>
      <c r="W48" s="30">
        <v>6</v>
      </c>
      <c r="X48" s="30" t="s">
        <v>42</v>
      </c>
      <c r="Y48" s="30" t="s">
        <v>23</v>
      </c>
      <c r="Z48" s="30" t="s">
        <v>109</v>
      </c>
      <c r="AA48" s="31" t="s">
        <v>335</v>
      </c>
      <c r="AB48" s="31">
        <v>284</v>
      </c>
      <c r="AC48" s="30">
        <v>200</v>
      </c>
      <c r="AD48" s="30" t="s">
        <v>43</v>
      </c>
      <c r="AE48" s="30" t="s">
        <v>42</v>
      </c>
      <c r="AF48" s="30" t="s">
        <v>109</v>
      </c>
      <c r="AG48" s="30">
        <v>982</v>
      </c>
      <c r="AH48" s="31">
        <v>13273</v>
      </c>
      <c r="AI48" s="31"/>
      <c r="AJ48" s="30">
        <v>54</v>
      </c>
      <c r="AK48" s="30">
        <v>12291</v>
      </c>
      <c r="AL48" s="30">
        <v>3</v>
      </c>
      <c r="AM48" s="30">
        <v>982</v>
      </c>
      <c r="AN48" s="31" t="s">
        <v>338</v>
      </c>
      <c r="AO48" s="30">
        <v>303</v>
      </c>
      <c r="AP48" s="30" t="s">
        <v>43</v>
      </c>
      <c r="AQ48" s="30">
        <v>3</v>
      </c>
      <c r="AR48" s="30">
        <v>0</v>
      </c>
      <c r="AS48" s="31" t="s">
        <v>479</v>
      </c>
    </row>
    <row r="49" spans="1:45" s="77" customFormat="1" ht="50.4">
      <c r="A49" s="31">
        <v>45487</v>
      </c>
      <c r="B49" s="31" t="s">
        <v>284</v>
      </c>
      <c r="C49" s="31" t="s">
        <v>0</v>
      </c>
      <c r="D49" s="31" t="s">
        <v>42</v>
      </c>
      <c r="E49" s="31">
        <v>25</v>
      </c>
      <c r="F49" s="31">
        <v>370</v>
      </c>
      <c r="G49" s="31" t="s">
        <v>480</v>
      </c>
      <c r="H49" s="31">
        <v>1823522064</v>
      </c>
      <c r="I49" s="30" t="s">
        <v>481</v>
      </c>
      <c r="J49" s="31" t="s">
        <v>67</v>
      </c>
      <c r="K49" s="31" t="s">
        <v>137</v>
      </c>
      <c r="L49" s="31" t="s">
        <v>482</v>
      </c>
      <c r="M49" s="31">
        <v>21.20147</v>
      </c>
      <c r="N49" s="31">
        <v>92.150850000000005</v>
      </c>
      <c r="O49" s="31" t="s">
        <v>483</v>
      </c>
      <c r="P49" s="31">
        <v>5008</v>
      </c>
      <c r="Q49" s="31">
        <v>23755</v>
      </c>
      <c r="R49" s="31">
        <v>5000</v>
      </c>
      <c r="S49" s="31">
        <v>25000</v>
      </c>
      <c r="T49" s="30" t="s">
        <v>43</v>
      </c>
      <c r="U49" s="31"/>
      <c r="V49" s="30" t="s">
        <v>38</v>
      </c>
      <c r="W49" s="31">
        <v>6</v>
      </c>
      <c r="X49" s="31" t="s">
        <v>42</v>
      </c>
      <c r="Y49" s="31" t="s">
        <v>26</v>
      </c>
      <c r="Z49" s="31" t="s">
        <v>109</v>
      </c>
      <c r="AA49" s="31" t="s">
        <v>484</v>
      </c>
      <c r="AB49" s="31">
        <v>200</v>
      </c>
      <c r="AC49" s="31">
        <v>320</v>
      </c>
      <c r="AD49" s="31" t="s">
        <v>43</v>
      </c>
      <c r="AE49" s="30" t="s">
        <v>42</v>
      </c>
      <c r="AF49" s="31" t="s">
        <v>109</v>
      </c>
      <c r="AG49" s="31">
        <v>11000</v>
      </c>
      <c r="AH49" s="31">
        <v>11000</v>
      </c>
      <c r="AI49" s="31">
        <v>8000</v>
      </c>
      <c r="AJ49" s="31">
        <v>4000</v>
      </c>
      <c r="AK49" s="31">
        <v>16000</v>
      </c>
      <c r="AL49" s="31">
        <v>3000</v>
      </c>
      <c r="AM49" s="31">
        <v>11000</v>
      </c>
      <c r="AN49" s="31" t="s">
        <v>485</v>
      </c>
      <c r="AO49" s="31">
        <v>250</v>
      </c>
      <c r="AP49" s="30" t="s">
        <v>43</v>
      </c>
      <c r="AQ49" s="31">
        <v>90</v>
      </c>
      <c r="AR49" s="31">
        <v>0</v>
      </c>
      <c r="AS49" s="31" t="s">
        <v>486</v>
      </c>
    </row>
    <row r="50" spans="1:45" s="74" customFormat="1" ht="32.4">
      <c r="A50" s="78">
        <v>45476</v>
      </c>
      <c r="B50" s="43" t="s">
        <v>287</v>
      </c>
      <c r="C50" s="30" t="s">
        <v>0</v>
      </c>
      <c r="D50" s="30" t="s">
        <v>42</v>
      </c>
      <c r="E50" s="30">
        <v>15</v>
      </c>
      <c r="F50" s="79">
        <v>380</v>
      </c>
      <c r="G50" s="43" t="s">
        <v>230</v>
      </c>
      <c r="H50" s="35">
        <v>1644211459</v>
      </c>
      <c r="I50" s="30" t="s">
        <v>231</v>
      </c>
      <c r="J50" s="30" t="s">
        <v>78</v>
      </c>
      <c r="K50" s="43" t="s">
        <v>140</v>
      </c>
      <c r="L50" s="43" t="s">
        <v>232</v>
      </c>
      <c r="M50" s="43">
        <v>21.195730000000001</v>
      </c>
      <c r="N50" s="43">
        <v>92.164075999999895</v>
      </c>
      <c r="O50" s="43" t="s">
        <v>233</v>
      </c>
      <c r="P50" s="30">
        <v>1456</v>
      </c>
      <c r="Q50" s="30">
        <v>8260</v>
      </c>
      <c r="R50" s="30">
        <v>1500</v>
      </c>
      <c r="S50" s="30">
        <v>7500</v>
      </c>
      <c r="T50" s="30" t="s">
        <v>43</v>
      </c>
      <c r="U50" s="30"/>
      <c r="V50" s="30" t="s">
        <v>38</v>
      </c>
      <c r="W50" s="30">
        <v>7</v>
      </c>
      <c r="X50" s="30" t="s">
        <v>42</v>
      </c>
      <c r="Y50" s="30" t="s">
        <v>27</v>
      </c>
      <c r="Z50" s="30" t="s">
        <v>234</v>
      </c>
      <c r="AA50" s="30" t="s">
        <v>235</v>
      </c>
      <c r="AB50" s="30">
        <v>3000</v>
      </c>
      <c r="AC50" s="30">
        <v>4355</v>
      </c>
      <c r="AD50" s="30" t="s">
        <v>42</v>
      </c>
      <c r="AE50" s="30" t="s">
        <v>42</v>
      </c>
      <c r="AF50" s="30"/>
      <c r="AG50" s="30">
        <v>3876</v>
      </c>
      <c r="AH50" s="30">
        <v>11978</v>
      </c>
      <c r="AI50" s="30">
        <v>3227</v>
      </c>
      <c r="AJ50" s="30">
        <v>1436</v>
      </c>
      <c r="AK50" s="30">
        <v>11970</v>
      </c>
      <c r="AL50" s="30">
        <v>777</v>
      </c>
      <c r="AM50" s="30">
        <v>3083</v>
      </c>
      <c r="AN50" s="30" t="s">
        <v>236</v>
      </c>
      <c r="AO50" s="30">
        <v>3330</v>
      </c>
      <c r="AP50" s="30" t="s">
        <v>42</v>
      </c>
      <c r="AQ50" s="30">
        <v>550</v>
      </c>
      <c r="AR50" s="30">
        <v>3820</v>
      </c>
      <c r="AS50" s="30"/>
    </row>
    <row r="51" spans="1:45" s="74" customFormat="1" ht="32.4">
      <c r="A51" s="78">
        <v>45476</v>
      </c>
      <c r="B51" s="43" t="s">
        <v>287</v>
      </c>
      <c r="C51" s="30" t="s">
        <v>0</v>
      </c>
      <c r="D51" s="30" t="s">
        <v>42</v>
      </c>
      <c r="E51" s="30">
        <v>16</v>
      </c>
      <c r="F51" s="79">
        <v>250</v>
      </c>
      <c r="G51" s="43" t="s">
        <v>230</v>
      </c>
      <c r="H51" s="35">
        <v>1644211459</v>
      </c>
      <c r="I51" s="30" t="s">
        <v>231</v>
      </c>
      <c r="J51" s="30" t="s">
        <v>78</v>
      </c>
      <c r="K51" s="43" t="s">
        <v>140</v>
      </c>
      <c r="L51" s="43" t="s">
        <v>237</v>
      </c>
      <c r="M51" s="43">
        <v>21.195536000000001</v>
      </c>
      <c r="N51" s="43">
        <v>92.164631</v>
      </c>
      <c r="O51" s="43" t="s">
        <v>238</v>
      </c>
      <c r="P51" s="30">
        <v>1594</v>
      </c>
      <c r="Q51" s="30">
        <v>7900</v>
      </c>
      <c r="R51" s="30">
        <v>1600</v>
      </c>
      <c r="S51" s="30">
        <v>8000</v>
      </c>
      <c r="T51" s="30" t="s">
        <v>43</v>
      </c>
      <c r="U51" s="30"/>
      <c r="V51" s="30" t="s">
        <v>38</v>
      </c>
      <c r="W51" s="30">
        <v>7</v>
      </c>
      <c r="X51" s="30" t="s">
        <v>42</v>
      </c>
      <c r="Y51" s="30" t="s">
        <v>22</v>
      </c>
      <c r="Z51" s="30"/>
      <c r="AA51" s="30" t="s">
        <v>235</v>
      </c>
      <c r="AB51" s="30">
        <v>2800</v>
      </c>
      <c r="AC51" s="30">
        <v>3850</v>
      </c>
      <c r="AD51" s="30" t="s">
        <v>42</v>
      </c>
      <c r="AE51" s="30" t="s">
        <v>42</v>
      </c>
      <c r="AF51" s="30"/>
      <c r="AG51" s="30">
        <v>4625</v>
      </c>
      <c r="AH51" s="30">
        <v>13767</v>
      </c>
      <c r="AI51" s="30">
        <v>1597</v>
      </c>
      <c r="AJ51" s="30">
        <v>1378</v>
      </c>
      <c r="AK51" s="30">
        <v>11538</v>
      </c>
      <c r="AL51" s="30">
        <v>644</v>
      </c>
      <c r="AM51" s="30">
        <v>3981</v>
      </c>
      <c r="AN51" s="30" t="s">
        <v>236</v>
      </c>
      <c r="AO51" s="30">
        <v>3000</v>
      </c>
      <c r="AP51" s="30" t="s">
        <v>42</v>
      </c>
      <c r="AQ51" s="30">
        <v>580</v>
      </c>
      <c r="AR51" s="30">
        <v>3680</v>
      </c>
      <c r="AS51" s="30"/>
    </row>
    <row r="52" spans="1:45" s="74" customFormat="1" ht="16.8">
      <c r="A52" s="78">
        <v>45476</v>
      </c>
      <c r="B52" s="43" t="s">
        <v>287</v>
      </c>
      <c r="C52" s="30" t="s">
        <v>0</v>
      </c>
      <c r="D52" s="30" t="s">
        <v>42</v>
      </c>
      <c r="E52" s="30">
        <v>19</v>
      </c>
      <c r="F52" s="79">
        <v>501</v>
      </c>
      <c r="G52" s="43" t="s">
        <v>241</v>
      </c>
      <c r="H52" s="35">
        <v>1838250861</v>
      </c>
      <c r="I52" s="30" t="s">
        <v>487</v>
      </c>
      <c r="J52" s="30" t="s">
        <v>78</v>
      </c>
      <c r="K52" s="43" t="s">
        <v>149</v>
      </c>
      <c r="L52" s="43" t="s">
        <v>242</v>
      </c>
      <c r="M52" s="43">
        <v>21.198640000000001</v>
      </c>
      <c r="N52" s="43">
        <v>92.164519999999897</v>
      </c>
      <c r="O52" s="43" t="s">
        <v>488</v>
      </c>
      <c r="P52" s="30">
        <v>2336</v>
      </c>
      <c r="Q52" s="30">
        <v>11467</v>
      </c>
      <c r="R52" s="30">
        <v>2336</v>
      </c>
      <c r="S52" s="30">
        <v>11680</v>
      </c>
      <c r="T52" s="30" t="s">
        <v>43</v>
      </c>
      <c r="U52" s="30"/>
      <c r="V52" s="30" t="s">
        <v>38</v>
      </c>
      <c r="W52" s="30">
        <v>7</v>
      </c>
      <c r="X52" s="30" t="s">
        <v>42</v>
      </c>
      <c r="Y52" s="30" t="s">
        <v>9</v>
      </c>
      <c r="Z52" s="30" t="s">
        <v>489</v>
      </c>
      <c r="AA52" s="30" t="s">
        <v>235</v>
      </c>
      <c r="AB52" s="30">
        <v>0</v>
      </c>
      <c r="AC52" s="30">
        <v>0</v>
      </c>
      <c r="AD52" s="30" t="s">
        <v>42</v>
      </c>
      <c r="AE52" s="30" t="s">
        <v>42</v>
      </c>
      <c r="AF52" s="30"/>
      <c r="AG52" s="30">
        <v>1261</v>
      </c>
      <c r="AH52" s="30">
        <v>20209</v>
      </c>
      <c r="AI52" s="30">
        <v>5285</v>
      </c>
      <c r="AJ52" s="30">
        <v>4911</v>
      </c>
      <c r="AK52" s="30">
        <v>25226</v>
      </c>
      <c r="AL52" s="30">
        <v>439</v>
      </c>
      <c r="AM52" s="30">
        <v>1120</v>
      </c>
      <c r="AN52" s="30" t="s">
        <v>236</v>
      </c>
      <c r="AO52" s="30">
        <v>0</v>
      </c>
      <c r="AP52" s="30" t="s">
        <v>43</v>
      </c>
      <c r="AQ52" s="30">
        <v>670</v>
      </c>
      <c r="AR52" s="30">
        <v>0</v>
      </c>
      <c r="AS52" s="30"/>
    </row>
    <row r="53" spans="1:45" s="74" customFormat="1" ht="16.8">
      <c r="A53" s="78">
        <v>45476</v>
      </c>
      <c r="B53" s="43" t="s">
        <v>287</v>
      </c>
      <c r="C53" s="30" t="s">
        <v>0</v>
      </c>
      <c r="D53" s="30" t="s">
        <v>42</v>
      </c>
      <c r="E53" s="30">
        <v>13</v>
      </c>
      <c r="F53" s="79">
        <v>142</v>
      </c>
      <c r="G53" s="43" t="s">
        <v>239</v>
      </c>
      <c r="H53" s="35">
        <v>1843561037</v>
      </c>
      <c r="I53" s="30" t="s">
        <v>490</v>
      </c>
      <c r="J53" s="30" t="s">
        <v>78</v>
      </c>
      <c r="K53" s="43" t="s">
        <v>137</v>
      </c>
      <c r="L53" s="43" t="s">
        <v>240</v>
      </c>
      <c r="M53" s="43">
        <v>21.1996</v>
      </c>
      <c r="N53" s="43">
        <v>92.161879999999897</v>
      </c>
      <c r="O53" s="43" t="s">
        <v>491</v>
      </c>
      <c r="P53" s="30">
        <v>1394</v>
      </c>
      <c r="Q53" s="30">
        <v>6725</v>
      </c>
      <c r="R53" s="30">
        <v>1400</v>
      </c>
      <c r="S53" s="30">
        <v>7000</v>
      </c>
      <c r="T53" s="30" t="s">
        <v>43</v>
      </c>
      <c r="U53" s="30"/>
      <c r="V53" s="30" t="s">
        <v>38</v>
      </c>
      <c r="W53" s="30">
        <v>7</v>
      </c>
      <c r="X53" s="30" t="s">
        <v>42</v>
      </c>
      <c r="Y53" s="30" t="s">
        <v>22</v>
      </c>
      <c r="Z53" s="30"/>
      <c r="AA53" s="30" t="s">
        <v>235</v>
      </c>
      <c r="AB53" s="30">
        <v>0</v>
      </c>
      <c r="AC53" s="30">
        <v>0</v>
      </c>
      <c r="AD53" s="30" t="s">
        <v>42</v>
      </c>
      <c r="AE53" s="30" t="s">
        <v>42</v>
      </c>
      <c r="AF53" s="30"/>
      <c r="AG53" s="30">
        <v>4773</v>
      </c>
      <c r="AH53" s="30">
        <v>16866</v>
      </c>
      <c r="AI53" s="30">
        <v>5255</v>
      </c>
      <c r="AJ53" s="30">
        <v>4867</v>
      </c>
      <c r="AK53" s="30">
        <v>19878</v>
      </c>
      <c r="AL53" s="30">
        <v>420</v>
      </c>
      <c r="AM53" s="30">
        <v>1266</v>
      </c>
      <c r="AN53" s="30" t="s">
        <v>236</v>
      </c>
      <c r="AO53" s="30">
        <v>0</v>
      </c>
      <c r="AP53" s="30" t="s">
        <v>43</v>
      </c>
      <c r="AQ53" s="30">
        <v>550</v>
      </c>
      <c r="AR53" s="30">
        <v>0</v>
      </c>
      <c r="AS53" s="30"/>
    </row>
    <row r="54" spans="1:45" ht="33.6">
      <c r="A54" s="78">
        <v>45488</v>
      </c>
      <c r="B54" s="43" t="s">
        <v>287</v>
      </c>
      <c r="C54" s="30" t="s">
        <v>0</v>
      </c>
      <c r="D54" s="30" t="s">
        <v>42</v>
      </c>
      <c r="E54" s="30">
        <v>11</v>
      </c>
      <c r="F54" s="30">
        <v>672</v>
      </c>
      <c r="G54" s="30" t="s">
        <v>243</v>
      </c>
      <c r="H54" s="30" t="s">
        <v>492</v>
      </c>
      <c r="I54" s="30" t="s">
        <v>493</v>
      </c>
      <c r="J54" s="30" t="s">
        <v>74</v>
      </c>
      <c r="K54" s="30" t="s">
        <v>131</v>
      </c>
      <c r="L54" s="30" t="s">
        <v>226</v>
      </c>
      <c r="M54" s="30">
        <v>21.17484</v>
      </c>
      <c r="N54" s="30">
        <v>92.142017999999993</v>
      </c>
      <c r="O54" s="31" t="s">
        <v>244</v>
      </c>
      <c r="P54" s="31">
        <v>3116</v>
      </c>
      <c r="Q54" s="31">
        <v>15580</v>
      </c>
      <c r="R54" s="31">
        <v>3500</v>
      </c>
      <c r="S54" s="31">
        <v>18000</v>
      </c>
      <c r="T54" s="31" t="s">
        <v>42</v>
      </c>
      <c r="U54" s="31">
        <v>20</v>
      </c>
      <c r="V54" s="30" t="s">
        <v>38</v>
      </c>
      <c r="W54" s="31">
        <v>6</v>
      </c>
      <c r="X54" s="31" t="s">
        <v>42</v>
      </c>
      <c r="Y54" s="30" t="s">
        <v>245</v>
      </c>
      <c r="Z54" s="30"/>
      <c r="AA54" s="31" t="s">
        <v>494</v>
      </c>
      <c r="AB54" s="30">
        <v>0</v>
      </c>
      <c r="AC54" s="30">
        <v>0</v>
      </c>
      <c r="AD54" s="30" t="s">
        <v>42</v>
      </c>
      <c r="AE54" s="30" t="s">
        <v>42</v>
      </c>
      <c r="AF54" s="30"/>
      <c r="AG54" s="30">
        <v>1520</v>
      </c>
      <c r="AH54" s="30">
        <v>16848</v>
      </c>
      <c r="AI54" s="30">
        <v>25450</v>
      </c>
      <c r="AJ54" s="30">
        <v>1820</v>
      </c>
      <c r="AK54" s="30">
        <v>14220</v>
      </c>
      <c r="AL54" s="30">
        <v>25</v>
      </c>
      <c r="AM54" s="30">
        <v>1800</v>
      </c>
      <c r="AN54" s="31" t="s">
        <v>227</v>
      </c>
      <c r="AO54" s="30">
        <v>0</v>
      </c>
      <c r="AP54" s="30" t="s">
        <v>43</v>
      </c>
      <c r="AQ54" s="30">
        <v>240</v>
      </c>
      <c r="AR54" s="30">
        <v>5550</v>
      </c>
      <c r="AS54" s="30"/>
    </row>
    <row r="55" spans="1:45" ht="50.4">
      <c r="A55" s="36">
        <v>45483</v>
      </c>
      <c r="B55" s="30" t="s">
        <v>285</v>
      </c>
      <c r="C55" s="30" t="s">
        <v>0</v>
      </c>
      <c r="D55" s="30" t="s">
        <v>42</v>
      </c>
      <c r="E55" s="30">
        <v>10</v>
      </c>
      <c r="F55" s="30">
        <v>112</v>
      </c>
      <c r="G55" s="31" t="s">
        <v>289</v>
      </c>
      <c r="H55" s="30">
        <v>8801722980048</v>
      </c>
      <c r="I55" s="30" t="s">
        <v>260</v>
      </c>
      <c r="J55" s="30" t="s">
        <v>68</v>
      </c>
      <c r="K55" s="30" t="s">
        <v>149</v>
      </c>
      <c r="L55" s="30" t="s">
        <v>251</v>
      </c>
      <c r="M55" s="30">
        <v>21.205590000000001</v>
      </c>
      <c r="N55" s="30">
        <v>92.157650000000004</v>
      </c>
      <c r="O55" s="30" t="s">
        <v>252</v>
      </c>
      <c r="P55" s="30">
        <v>2404</v>
      </c>
      <c r="Q55" s="30">
        <v>11058.4</v>
      </c>
      <c r="R55" s="31">
        <v>1780</v>
      </c>
      <c r="S55" s="31">
        <v>9214</v>
      </c>
      <c r="T55" s="30" t="s">
        <v>43</v>
      </c>
      <c r="U55" s="31">
        <v>112</v>
      </c>
      <c r="V55" s="30" t="s">
        <v>38</v>
      </c>
      <c r="W55" s="30">
        <v>6</v>
      </c>
      <c r="X55" s="30" t="s">
        <v>42</v>
      </c>
      <c r="Y55" s="30" t="s">
        <v>26</v>
      </c>
      <c r="Z55" s="30"/>
      <c r="AA55" s="31" t="s">
        <v>495</v>
      </c>
      <c r="AB55" s="31">
        <v>100</v>
      </c>
      <c r="AC55" s="31">
        <v>1550</v>
      </c>
      <c r="AD55" s="30" t="s">
        <v>43</v>
      </c>
      <c r="AE55" s="30" t="s">
        <v>43</v>
      </c>
      <c r="AF55" s="31" t="s">
        <v>496</v>
      </c>
      <c r="AG55" s="31">
        <v>3000</v>
      </c>
      <c r="AH55" s="31">
        <v>10132</v>
      </c>
      <c r="AI55" s="31">
        <v>2086</v>
      </c>
      <c r="AJ55" s="31">
        <v>1793</v>
      </c>
      <c r="AK55" s="31">
        <v>8936</v>
      </c>
      <c r="AL55" s="31">
        <v>976</v>
      </c>
      <c r="AM55" s="31">
        <v>3460</v>
      </c>
      <c r="AN55" s="30" t="s">
        <v>255</v>
      </c>
      <c r="AO55" s="31">
        <v>175</v>
      </c>
      <c r="AP55" s="30" t="s">
        <v>43</v>
      </c>
      <c r="AQ55" s="30" t="s">
        <v>43</v>
      </c>
      <c r="AR55" s="31">
        <v>220</v>
      </c>
      <c r="AS55" s="31"/>
    </row>
    <row r="56" spans="1:45" ht="50.4">
      <c r="A56" s="36">
        <v>45483</v>
      </c>
      <c r="B56" s="30" t="s">
        <v>285</v>
      </c>
      <c r="C56" s="30" t="s">
        <v>0</v>
      </c>
      <c r="D56" s="30" t="s">
        <v>42</v>
      </c>
      <c r="E56" s="30">
        <v>12</v>
      </c>
      <c r="F56" s="30">
        <v>112</v>
      </c>
      <c r="G56" s="31" t="s">
        <v>289</v>
      </c>
      <c r="H56" s="30">
        <v>8801722980048</v>
      </c>
      <c r="I56" s="30" t="s">
        <v>260</v>
      </c>
      <c r="J56" s="30" t="s">
        <v>68</v>
      </c>
      <c r="K56" s="30" t="s">
        <v>149</v>
      </c>
      <c r="L56" s="30" t="s">
        <v>256</v>
      </c>
      <c r="M56" s="30">
        <v>21.204460000000001</v>
      </c>
      <c r="N56" s="30">
        <v>92.158389999999898</v>
      </c>
      <c r="O56" s="30" t="s">
        <v>257</v>
      </c>
      <c r="P56" s="30">
        <v>2715</v>
      </c>
      <c r="Q56" s="30">
        <v>12488.999999999998</v>
      </c>
      <c r="R56" s="31">
        <v>1777</v>
      </c>
      <c r="S56" s="31">
        <v>9119</v>
      </c>
      <c r="T56" s="30" t="s">
        <v>43</v>
      </c>
      <c r="U56" s="31">
        <v>112</v>
      </c>
      <c r="V56" s="30" t="s">
        <v>38</v>
      </c>
      <c r="W56" s="30">
        <v>6</v>
      </c>
      <c r="X56" s="30" t="s">
        <v>42</v>
      </c>
      <c r="Y56" s="30" t="s">
        <v>26</v>
      </c>
      <c r="Z56" s="30"/>
      <c r="AA56" s="31" t="s">
        <v>495</v>
      </c>
      <c r="AB56" s="31">
        <v>0</v>
      </c>
      <c r="AC56" s="31">
        <v>450</v>
      </c>
      <c r="AD56" s="30" t="s">
        <v>43</v>
      </c>
      <c r="AE56" s="30" t="s">
        <v>43</v>
      </c>
      <c r="AF56" s="31" t="s">
        <v>254</v>
      </c>
      <c r="AG56" s="31">
        <v>2748</v>
      </c>
      <c r="AH56" s="31">
        <v>6766</v>
      </c>
      <c r="AI56" s="31">
        <v>2003</v>
      </c>
      <c r="AJ56" s="31">
        <v>369</v>
      </c>
      <c r="AK56" s="31">
        <v>5123</v>
      </c>
      <c r="AL56" s="31">
        <v>705</v>
      </c>
      <c r="AM56" s="31">
        <v>2748</v>
      </c>
      <c r="AN56" s="30" t="s">
        <v>255</v>
      </c>
      <c r="AO56" s="31">
        <v>60</v>
      </c>
      <c r="AP56" s="30" t="s">
        <v>43</v>
      </c>
      <c r="AQ56" s="30" t="s">
        <v>43</v>
      </c>
      <c r="AR56" s="31">
        <v>80</v>
      </c>
      <c r="AS56" s="31"/>
    </row>
    <row r="57" spans="1:45" ht="50.4">
      <c r="A57" s="36">
        <v>45483</v>
      </c>
      <c r="B57" s="30" t="s">
        <v>285</v>
      </c>
      <c r="C57" s="30" t="s">
        <v>0</v>
      </c>
      <c r="D57" s="30" t="s">
        <v>42</v>
      </c>
      <c r="E57" s="30">
        <v>11</v>
      </c>
      <c r="F57" s="30">
        <v>112</v>
      </c>
      <c r="G57" s="31" t="s">
        <v>289</v>
      </c>
      <c r="H57" s="30">
        <v>8801722980048</v>
      </c>
      <c r="I57" s="30" t="s">
        <v>260</v>
      </c>
      <c r="J57" s="30" t="s">
        <v>68</v>
      </c>
      <c r="K57" s="30" t="s">
        <v>145</v>
      </c>
      <c r="L57" s="30" t="s">
        <v>258</v>
      </c>
      <c r="M57" s="30">
        <v>21.202120000000001</v>
      </c>
      <c r="N57" s="30">
        <v>92.155529999999899</v>
      </c>
      <c r="O57" s="30" t="s">
        <v>259</v>
      </c>
      <c r="P57" s="30">
        <v>1381</v>
      </c>
      <c r="Q57" s="30">
        <v>6352.5999999999995</v>
      </c>
      <c r="R57" s="31">
        <v>1790</v>
      </c>
      <c r="S57" s="31">
        <v>9024</v>
      </c>
      <c r="T57" s="30" t="s">
        <v>43</v>
      </c>
      <c r="U57" s="31">
        <v>112</v>
      </c>
      <c r="V57" s="30" t="s">
        <v>38</v>
      </c>
      <c r="W57" s="30">
        <v>6</v>
      </c>
      <c r="X57" s="30" t="s">
        <v>42</v>
      </c>
      <c r="Y57" s="30" t="s">
        <v>26</v>
      </c>
      <c r="Z57" s="30"/>
      <c r="AA57" s="31" t="s">
        <v>253</v>
      </c>
      <c r="AB57" s="31">
        <v>75</v>
      </c>
      <c r="AC57" s="31">
        <v>1034</v>
      </c>
      <c r="AD57" s="30" t="s">
        <v>43</v>
      </c>
      <c r="AE57" s="30" t="s">
        <v>43</v>
      </c>
      <c r="AF57" s="31" t="s">
        <v>254</v>
      </c>
      <c r="AG57" s="31">
        <v>3000</v>
      </c>
      <c r="AH57" s="31">
        <v>6842</v>
      </c>
      <c r="AI57" s="31">
        <v>595</v>
      </c>
      <c r="AJ57" s="31">
        <v>520</v>
      </c>
      <c r="AK57" s="31">
        <v>4695</v>
      </c>
      <c r="AL57" s="31">
        <v>407</v>
      </c>
      <c r="AM57" s="31">
        <v>2762</v>
      </c>
      <c r="AN57" s="30" t="s">
        <v>255</v>
      </c>
      <c r="AO57" s="31">
        <v>90</v>
      </c>
      <c r="AP57" s="30" t="s">
        <v>43</v>
      </c>
      <c r="AQ57" s="30" t="s">
        <v>43</v>
      </c>
      <c r="AR57" s="31">
        <v>150</v>
      </c>
      <c r="AS57" s="31"/>
    </row>
    <row r="58" spans="1:45" ht="50.4">
      <c r="A58" s="36">
        <v>45483</v>
      </c>
      <c r="B58" s="30" t="s">
        <v>285</v>
      </c>
      <c r="C58" s="30" t="s">
        <v>0</v>
      </c>
      <c r="D58" s="30" t="s">
        <v>42</v>
      </c>
      <c r="E58" s="30">
        <v>22</v>
      </c>
      <c r="F58" s="30">
        <v>140</v>
      </c>
      <c r="G58" s="31" t="s">
        <v>288</v>
      </c>
      <c r="H58" s="29">
        <v>8801914974879</v>
      </c>
      <c r="I58" s="30" t="s">
        <v>250</v>
      </c>
      <c r="J58" s="30" t="s">
        <v>69</v>
      </c>
      <c r="K58" s="30" t="s">
        <v>131</v>
      </c>
      <c r="L58" s="30" t="s">
        <v>261</v>
      </c>
      <c r="M58" s="30">
        <v>21.206672999999899</v>
      </c>
      <c r="N58" s="30">
        <v>92.168672999999899</v>
      </c>
      <c r="O58" s="30" t="s">
        <v>262</v>
      </c>
      <c r="P58" s="30">
        <v>2242</v>
      </c>
      <c r="Q58" s="30">
        <v>10313.199999999999</v>
      </c>
      <c r="R58" s="30">
        <v>2242</v>
      </c>
      <c r="S58" s="30">
        <v>10313.199999999999</v>
      </c>
      <c r="T58" s="30" t="s">
        <v>43</v>
      </c>
      <c r="U58" s="30">
        <v>140</v>
      </c>
      <c r="V58" s="30" t="s">
        <v>38</v>
      </c>
      <c r="W58" s="30">
        <v>6</v>
      </c>
      <c r="X58" s="30" t="s">
        <v>42</v>
      </c>
      <c r="Y58" s="30" t="s">
        <v>26</v>
      </c>
      <c r="Z58" s="30"/>
      <c r="AA58" s="31" t="s">
        <v>253</v>
      </c>
      <c r="AB58" s="31">
        <v>100</v>
      </c>
      <c r="AC58" s="31">
        <v>1640</v>
      </c>
      <c r="AD58" s="30" t="s">
        <v>43</v>
      </c>
      <c r="AE58" s="30" t="s">
        <v>43</v>
      </c>
      <c r="AF58" s="31" t="s">
        <v>254</v>
      </c>
      <c r="AG58" s="31">
        <v>10264</v>
      </c>
      <c r="AH58" s="31">
        <v>7462</v>
      </c>
      <c r="AI58" s="31">
        <v>3070</v>
      </c>
      <c r="AJ58" s="31">
        <v>1245</v>
      </c>
      <c r="AK58" s="31">
        <v>5317</v>
      </c>
      <c r="AL58" s="31">
        <v>297</v>
      </c>
      <c r="AM58" s="31">
        <v>10264</v>
      </c>
      <c r="AN58" s="30" t="s">
        <v>255</v>
      </c>
      <c r="AO58" s="31">
        <v>266</v>
      </c>
      <c r="AP58" s="30" t="s">
        <v>43</v>
      </c>
      <c r="AQ58" s="30" t="s">
        <v>43</v>
      </c>
      <c r="AR58" s="31">
        <v>92</v>
      </c>
      <c r="AS58" s="31"/>
    </row>
    <row r="59" spans="1:45" ht="50.4">
      <c r="A59" s="36">
        <v>45483</v>
      </c>
      <c r="B59" s="30" t="s">
        <v>285</v>
      </c>
      <c r="C59" s="30" t="s">
        <v>0</v>
      </c>
      <c r="D59" s="30" t="s">
        <v>42</v>
      </c>
      <c r="E59" s="30">
        <v>21</v>
      </c>
      <c r="F59" s="30">
        <v>93</v>
      </c>
      <c r="G59" s="31" t="s">
        <v>288</v>
      </c>
      <c r="H59" s="29">
        <v>8801914974879</v>
      </c>
      <c r="I59" s="30" t="s">
        <v>250</v>
      </c>
      <c r="J59" s="30" t="s">
        <v>69</v>
      </c>
      <c r="K59" s="30" t="s">
        <v>128</v>
      </c>
      <c r="L59" s="30" t="s">
        <v>263</v>
      </c>
      <c r="M59" s="30">
        <v>21.201663</v>
      </c>
      <c r="N59" s="30">
        <v>92.168721000000005</v>
      </c>
      <c r="O59" s="30" t="s">
        <v>264</v>
      </c>
      <c r="P59" s="30">
        <v>2384</v>
      </c>
      <c r="Q59" s="30">
        <v>10966.4</v>
      </c>
      <c r="R59" s="30">
        <v>2384</v>
      </c>
      <c r="S59" s="30">
        <v>10966.4</v>
      </c>
      <c r="T59" s="30" t="s">
        <v>43</v>
      </c>
      <c r="U59" s="30">
        <v>93</v>
      </c>
      <c r="V59" s="30" t="s">
        <v>38</v>
      </c>
      <c r="W59" s="30">
        <v>6</v>
      </c>
      <c r="X59" s="30" t="s">
        <v>42</v>
      </c>
      <c r="Y59" s="30" t="s">
        <v>26</v>
      </c>
      <c r="Z59" s="30"/>
      <c r="AA59" s="31" t="s">
        <v>253</v>
      </c>
      <c r="AB59" s="31">
        <v>24</v>
      </c>
      <c r="AC59" s="31">
        <v>673</v>
      </c>
      <c r="AD59" s="30" t="s">
        <v>43</v>
      </c>
      <c r="AE59" s="30" t="s">
        <v>43</v>
      </c>
      <c r="AF59" s="31" t="s">
        <v>254</v>
      </c>
      <c r="AG59" s="31">
        <v>3880</v>
      </c>
      <c r="AH59" s="31">
        <v>7327</v>
      </c>
      <c r="AI59" s="31">
        <v>3614</v>
      </c>
      <c r="AJ59" s="31">
        <v>1093</v>
      </c>
      <c r="AK59" s="31">
        <v>3456</v>
      </c>
      <c r="AL59" s="31">
        <v>1418</v>
      </c>
      <c r="AM59" s="31">
        <v>5086</v>
      </c>
      <c r="AN59" s="30" t="s">
        <v>255</v>
      </c>
      <c r="AO59" s="31">
        <v>82</v>
      </c>
      <c r="AP59" s="30" t="s">
        <v>43</v>
      </c>
      <c r="AQ59" s="30" t="s">
        <v>43</v>
      </c>
      <c r="AR59" s="31">
        <v>115</v>
      </c>
      <c r="AS59" s="31"/>
    </row>
    <row r="60" spans="1:45" ht="33.6">
      <c r="A60" s="36">
        <v>45483</v>
      </c>
      <c r="B60" s="30" t="s">
        <v>285</v>
      </c>
      <c r="C60" s="30" t="s">
        <v>36</v>
      </c>
      <c r="D60" s="30" t="s">
        <v>42</v>
      </c>
      <c r="E60" s="30">
        <v>13</v>
      </c>
      <c r="F60" s="30">
        <v>56</v>
      </c>
      <c r="G60" s="31" t="s">
        <v>288</v>
      </c>
      <c r="H60" s="29">
        <v>8801914974879</v>
      </c>
      <c r="I60" s="30" t="s">
        <v>250</v>
      </c>
      <c r="J60" s="30" t="s">
        <v>69</v>
      </c>
      <c r="K60" s="30" t="s">
        <v>137</v>
      </c>
      <c r="L60" s="30" t="s">
        <v>265</v>
      </c>
      <c r="M60" s="30">
        <v>21.201325789999899</v>
      </c>
      <c r="N60" s="30">
        <v>92.163432450000002</v>
      </c>
      <c r="O60" s="30" t="s">
        <v>266</v>
      </c>
      <c r="P60" s="30">
        <v>1338</v>
      </c>
      <c r="Q60" s="30">
        <v>6154.7999999999993</v>
      </c>
      <c r="R60" s="30">
        <v>1338</v>
      </c>
      <c r="S60" s="30">
        <v>6154.7999999999993</v>
      </c>
      <c r="T60" s="31" t="s">
        <v>42</v>
      </c>
      <c r="U60" s="31">
        <v>56</v>
      </c>
      <c r="V60" s="30" t="s">
        <v>38</v>
      </c>
      <c r="W60" s="30">
        <v>6</v>
      </c>
      <c r="X60" s="30" t="s">
        <v>43</v>
      </c>
      <c r="Y60" s="30" t="s">
        <v>9</v>
      </c>
      <c r="Z60" s="30" t="s">
        <v>373</v>
      </c>
      <c r="AA60" s="30" t="s">
        <v>109</v>
      </c>
      <c r="AB60" s="31">
        <v>0</v>
      </c>
      <c r="AC60" s="31"/>
      <c r="AD60" s="30" t="s">
        <v>43</v>
      </c>
      <c r="AE60" s="30" t="s">
        <v>42</v>
      </c>
      <c r="AF60" s="30"/>
      <c r="AG60" s="31">
        <v>250</v>
      </c>
      <c r="AH60" s="31">
        <v>0</v>
      </c>
      <c r="AI60" s="31">
        <v>0</v>
      </c>
      <c r="AJ60" s="31">
        <v>0</v>
      </c>
      <c r="AK60" s="31"/>
      <c r="AL60" s="31"/>
      <c r="AM60" s="31">
        <v>65</v>
      </c>
      <c r="AN60" s="30">
        <v>0</v>
      </c>
      <c r="AO60" s="31"/>
      <c r="AP60" s="30" t="s">
        <v>43</v>
      </c>
      <c r="AQ60" s="30" t="s">
        <v>43</v>
      </c>
      <c r="AR60" s="31">
        <v>34</v>
      </c>
      <c r="AS60" s="31"/>
    </row>
    <row r="61" spans="1:45" ht="33.6">
      <c r="A61" s="36">
        <v>45483</v>
      </c>
      <c r="B61" s="30" t="s">
        <v>285</v>
      </c>
      <c r="C61" s="30" t="s">
        <v>36</v>
      </c>
      <c r="D61" s="30" t="s">
        <v>42</v>
      </c>
      <c r="E61" s="30">
        <v>8</v>
      </c>
      <c r="F61" s="30">
        <v>56</v>
      </c>
      <c r="G61" s="31" t="s">
        <v>288</v>
      </c>
      <c r="H61" s="29">
        <v>8801914974879</v>
      </c>
      <c r="I61" s="30" t="s">
        <v>250</v>
      </c>
      <c r="J61" s="30" t="s">
        <v>69</v>
      </c>
      <c r="K61" s="30" t="s">
        <v>212</v>
      </c>
      <c r="L61" s="30" t="s">
        <v>267</v>
      </c>
      <c r="M61" s="30">
        <v>21.202290999999899</v>
      </c>
      <c r="N61" s="30">
        <v>92.159966999999895</v>
      </c>
      <c r="O61" s="30" t="s">
        <v>268</v>
      </c>
      <c r="P61" s="30">
        <v>1187</v>
      </c>
      <c r="Q61" s="30">
        <v>5460.2</v>
      </c>
      <c r="R61" s="30">
        <v>1187</v>
      </c>
      <c r="S61" s="30">
        <v>5460.2</v>
      </c>
      <c r="T61" s="31" t="s">
        <v>42</v>
      </c>
      <c r="U61" s="31">
        <v>56</v>
      </c>
      <c r="V61" s="30" t="s">
        <v>38</v>
      </c>
      <c r="W61" s="30">
        <v>6</v>
      </c>
      <c r="X61" s="30" t="s">
        <v>43</v>
      </c>
      <c r="Y61" s="30" t="s">
        <v>9</v>
      </c>
      <c r="Z61" s="30" t="s">
        <v>373</v>
      </c>
      <c r="AA61" s="30" t="s">
        <v>109</v>
      </c>
      <c r="AB61" s="31"/>
      <c r="AC61" s="31"/>
      <c r="AD61" s="30" t="s">
        <v>43</v>
      </c>
      <c r="AE61" s="30" t="s">
        <v>42</v>
      </c>
      <c r="AF61" s="31"/>
      <c r="AG61" s="31">
        <v>1243</v>
      </c>
      <c r="AH61" s="31">
        <v>6350.5</v>
      </c>
      <c r="AI61" s="31">
        <v>2119.5</v>
      </c>
      <c r="AJ61" s="31">
        <v>1484</v>
      </c>
      <c r="AK61" s="31">
        <v>5972</v>
      </c>
      <c r="AL61" s="31">
        <v>351.3</v>
      </c>
      <c r="AM61" s="31">
        <v>1243.75</v>
      </c>
      <c r="AN61" s="30">
        <v>0</v>
      </c>
      <c r="AO61" s="31">
        <v>78</v>
      </c>
      <c r="AP61" s="30" t="s">
        <v>43</v>
      </c>
      <c r="AQ61" s="30" t="s">
        <v>43</v>
      </c>
      <c r="AR61" s="31">
        <v>88</v>
      </c>
      <c r="AS61" s="31"/>
    </row>
    <row r="62" spans="1:45" ht="33.6">
      <c r="A62" s="36">
        <v>45483</v>
      </c>
      <c r="B62" s="30" t="s">
        <v>285</v>
      </c>
      <c r="C62" s="30" t="s">
        <v>36</v>
      </c>
      <c r="D62" s="30" t="s">
        <v>42</v>
      </c>
      <c r="E62" s="30">
        <v>16</v>
      </c>
      <c r="F62" s="30">
        <v>56</v>
      </c>
      <c r="G62" s="31" t="s">
        <v>288</v>
      </c>
      <c r="H62" s="29">
        <v>8801914974879</v>
      </c>
      <c r="I62" s="30" t="s">
        <v>250</v>
      </c>
      <c r="J62" s="30" t="s">
        <v>69</v>
      </c>
      <c r="K62" s="30" t="s">
        <v>212</v>
      </c>
      <c r="L62" s="30" t="s">
        <v>269</v>
      </c>
      <c r="M62" s="30">
        <v>21.200865060000002</v>
      </c>
      <c r="N62" s="30">
        <v>92.160216410000004</v>
      </c>
      <c r="O62" s="30" t="s">
        <v>270</v>
      </c>
      <c r="P62" s="30">
        <v>2132</v>
      </c>
      <c r="Q62" s="30">
        <v>9807.1999999999989</v>
      </c>
      <c r="R62" s="30">
        <v>2132</v>
      </c>
      <c r="S62" s="30">
        <v>9807.1999999999989</v>
      </c>
      <c r="T62" s="31" t="s">
        <v>42</v>
      </c>
      <c r="U62" s="31">
        <v>56</v>
      </c>
      <c r="V62" s="30" t="s">
        <v>38</v>
      </c>
      <c r="W62" s="30">
        <v>6</v>
      </c>
      <c r="X62" s="30" t="s">
        <v>43</v>
      </c>
      <c r="Y62" s="30" t="s">
        <v>9</v>
      </c>
      <c r="Z62" s="30" t="s">
        <v>373</v>
      </c>
      <c r="AA62" s="30" t="s">
        <v>109</v>
      </c>
      <c r="AB62" s="31">
        <v>0</v>
      </c>
      <c r="AC62" s="31"/>
      <c r="AD62" s="30" t="s">
        <v>43</v>
      </c>
      <c r="AE62" s="30" t="s">
        <v>43</v>
      </c>
      <c r="AF62" s="30"/>
      <c r="AG62" s="31">
        <v>414</v>
      </c>
      <c r="AH62" s="31">
        <v>2116</v>
      </c>
      <c r="AI62" s="31">
        <v>714</v>
      </c>
      <c r="AJ62" s="31">
        <v>478</v>
      </c>
      <c r="AK62" s="31">
        <v>1031</v>
      </c>
      <c r="AL62" s="31">
        <v>117</v>
      </c>
      <c r="AM62" s="31">
        <v>414.5</v>
      </c>
      <c r="AN62" s="30">
        <v>0</v>
      </c>
      <c r="AO62" s="31">
        <v>40</v>
      </c>
      <c r="AP62" s="30" t="s">
        <v>43</v>
      </c>
      <c r="AQ62" s="30" t="s">
        <v>43</v>
      </c>
      <c r="AR62" s="31">
        <v>43</v>
      </c>
      <c r="AS62" s="31"/>
    </row>
    <row r="63" spans="1:45" ht="33.6">
      <c r="A63" s="36">
        <v>45483</v>
      </c>
      <c r="B63" s="30" t="s">
        <v>285</v>
      </c>
      <c r="C63" s="30" t="s">
        <v>18</v>
      </c>
      <c r="D63" s="30" t="s">
        <v>42</v>
      </c>
      <c r="E63" s="30">
        <v>10</v>
      </c>
      <c r="F63" s="30">
        <v>120</v>
      </c>
      <c r="G63" s="31" t="s">
        <v>288</v>
      </c>
      <c r="H63" s="29">
        <v>8801914974879</v>
      </c>
      <c r="I63" s="30" t="s">
        <v>250</v>
      </c>
      <c r="J63" s="30" t="s">
        <v>69</v>
      </c>
      <c r="K63" s="102" t="s">
        <v>271</v>
      </c>
      <c r="L63" s="102"/>
      <c r="M63" s="30">
        <v>21.201789000000002</v>
      </c>
      <c r="N63" s="30">
        <v>92.170776000000004</v>
      </c>
      <c r="O63" s="31" t="s">
        <v>272</v>
      </c>
      <c r="P63" s="30">
        <v>13305</v>
      </c>
      <c r="Q63" s="30">
        <v>61202.999999999993</v>
      </c>
      <c r="R63" s="30">
        <v>13305</v>
      </c>
      <c r="S63" s="30">
        <v>61202.999999999993</v>
      </c>
      <c r="T63" s="31" t="s">
        <v>42</v>
      </c>
      <c r="U63" s="31">
        <v>120</v>
      </c>
      <c r="V63" s="30" t="s">
        <v>38</v>
      </c>
      <c r="W63" s="30">
        <v>6</v>
      </c>
      <c r="X63" s="30" t="s">
        <v>43</v>
      </c>
      <c r="Y63" s="30" t="s">
        <v>9</v>
      </c>
      <c r="Z63" s="30" t="s">
        <v>373</v>
      </c>
      <c r="AA63" s="30" t="s">
        <v>109</v>
      </c>
      <c r="AB63" s="31"/>
      <c r="AC63" s="31"/>
      <c r="AD63" s="30" t="s">
        <v>43</v>
      </c>
      <c r="AE63" s="30" t="s">
        <v>42</v>
      </c>
      <c r="AF63" s="30"/>
      <c r="AG63" s="31"/>
      <c r="AH63" s="31">
        <v>0</v>
      </c>
      <c r="AI63" s="31">
        <v>0</v>
      </c>
      <c r="AJ63" s="31">
        <v>0</v>
      </c>
      <c r="AK63" s="31"/>
      <c r="AL63" s="31"/>
      <c r="AM63" s="31"/>
      <c r="AN63" s="30">
        <v>0</v>
      </c>
      <c r="AO63" s="31"/>
      <c r="AP63" s="30" t="s">
        <v>43</v>
      </c>
      <c r="AQ63" s="30" t="s">
        <v>43</v>
      </c>
      <c r="AR63" s="31"/>
      <c r="AS63" s="31"/>
    </row>
    <row r="64" spans="1:45" ht="16.8">
      <c r="A64" s="36">
        <v>45488</v>
      </c>
      <c r="B64" s="30" t="s">
        <v>285</v>
      </c>
      <c r="C64" s="30" t="s">
        <v>17</v>
      </c>
      <c r="D64" s="30" t="s">
        <v>42</v>
      </c>
      <c r="E64" s="30">
        <v>38</v>
      </c>
      <c r="F64" s="30">
        <v>97</v>
      </c>
      <c r="G64" s="30" t="s">
        <v>191</v>
      </c>
      <c r="H64" s="30">
        <v>1716127676</v>
      </c>
      <c r="I64" s="30" t="s">
        <v>192</v>
      </c>
      <c r="J64" s="30" t="s">
        <v>70</v>
      </c>
      <c r="K64" s="30" t="s">
        <v>149</v>
      </c>
      <c r="L64" s="30" t="s">
        <v>193</v>
      </c>
      <c r="M64" s="30">
        <v>21.192160000000001</v>
      </c>
      <c r="N64" s="30">
        <v>92.158929999999899</v>
      </c>
      <c r="O64" s="30" t="s">
        <v>194</v>
      </c>
      <c r="P64" s="30">
        <v>3688</v>
      </c>
      <c r="Q64" s="30">
        <v>18155</v>
      </c>
      <c r="R64" s="30">
        <v>3683</v>
      </c>
      <c r="S64" s="30">
        <v>18531</v>
      </c>
      <c r="T64" s="31" t="s">
        <v>42</v>
      </c>
      <c r="U64" s="30">
        <v>106.58</v>
      </c>
      <c r="V64" s="30" t="s">
        <v>38</v>
      </c>
      <c r="W64" s="30">
        <v>7</v>
      </c>
      <c r="X64" s="30" t="s">
        <v>42</v>
      </c>
      <c r="Y64" s="30" t="s">
        <v>26</v>
      </c>
      <c r="Z64" s="30" t="s">
        <v>109</v>
      </c>
      <c r="AA64" s="30" t="s">
        <v>195</v>
      </c>
      <c r="AB64" s="30">
        <v>698.16666666666663</v>
      </c>
      <c r="AC64" s="30">
        <v>10</v>
      </c>
      <c r="AD64" s="30" t="s">
        <v>42</v>
      </c>
      <c r="AE64" s="30" t="s">
        <v>43</v>
      </c>
      <c r="AF64" s="30" t="s">
        <v>196</v>
      </c>
      <c r="AG64" s="30">
        <v>1795.5</v>
      </c>
      <c r="AH64" s="30">
        <v>38845.360000000001</v>
      </c>
      <c r="AI64" s="30">
        <v>290630.24464631802</v>
      </c>
      <c r="AJ64" s="30">
        <v>10852.28243061461</v>
      </c>
      <c r="AK64" s="30">
        <v>30469.10833333333</v>
      </c>
      <c r="AL64" s="30">
        <v>525.94189004465397</v>
      </c>
      <c r="AM64" s="30"/>
      <c r="AN64" s="30" t="s">
        <v>197</v>
      </c>
      <c r="AO64" s="30">
        <v>694.16666666666663</v>
      </c>
      <c r="AP64" s="30" t="s">
        <v>43</v>
      </c>
      <c r="AQ64" s="30">
        <v>525.94189004465397</v>
      </c>
      <c r="AR64" s="30">
        <v>0</v>
      </c>
      <c r="AS64" s="30" t="s">
        <v>497</v>
      </c>
    </row>
    <row r="65" spans="1:46" ht="16.8">
      <c r="A65" s="36">
        <v>45488</v>
      </c>
      <c r="B65" s="30" t="s">
        <v>285</v>
      </c>
      <c r="C65" s="30" t="s">
        <v>17</v>
      </c>
      <c r="D65" s="30" t="s">
        <v>42</v>
      </c>
      <c r="E65" s="30">
        <v>36</v>
      </c>
      <c r="F65" s="30">
        <v>98</v>
      </c>
      <c r="G65" s="30" t="s">
        <v>191</v>
      </c>
      <c r="H65" s="30">
        <v>1716127676</v>
      </c>
      <c r="I65" s="30" t="s">
        <v>192</v>
      </c>
      <c r="J65" s="30" t="s">
        <v>70</v>
      </c>
      <c r="K65" s="30" t="s">
        <v>145</v>
      </c>
      <c r="L65" s="30" t="s">
        <v>198</v>
      </c>
      <c r="M65" s="30">
        <v>21.193079000000001</v>
      </c>
      <c r="N65" s="30">
        <v>92.156948999999898</v>
      </c>
      <c r="O65" s="30" t="s">
        <v>199</v>
      </c>
      <c r="P65" s="30">
        <v>2878</v>
      </c>
      <c r="Q65" s="30">
        <v>14147</v>
      </c>
      <c r="R65" s="30">
        <v>3649</v>
      </c>
      <c r="S65" s="30">
        <v>15862</v>
      </c>
      <c r="T65" s="31" t="s">
        <v>42</v>
      </c>
      <c r="U65" s="30">
        <v>89</v>
      </c>
      <c r="V65" s="30" t="s">
        <v>38</v>
      </c>
      <c r="W65" s="30">
        <v>7</v>
      </c>
      <c r="X65" s="30" t="s">
        <v>42</v>
      </c>
      <c r="Y65" s="30" t="s">
        <v>26</v>
      </c>
      <c r="Z65" s="30" t="s">
        <v>109</v>
      </c>
      <c r="AA65" s="30" t="s">
        <v>195</v>
      </c>
      <c r="AB65" s="30">
        <v>738.13909313725492</v>
      </c>
      <c r="AC65" s="30">
        <v>637.98</v>
      </c>
      <c r="AD65" s="30" t="s">
        <v>42</v>
      </c>
      <c r="AE65" s="30" t="s">
        <v>43</v>
      </c>
      <c r="AF65" s="30" t="s">
        <v>196</v>
      </c>
      <c r="AG65" s="30">
        <v>1978.84</v>
      </c>
      <c r="AH65" s="30">
        <v>27088.53</v>
      </c>
      <c r="AI65" s="30">
        <v>202668.89278434092</v>
      </c>
      <c r="AJ65" s="30">
        <v>7567.7604272473418</v>
      </c>
      <c r="AK65" s="30">
        <v>22227.204999999998</v>
      </c>
      <c r="AL65" s="30">
        <v>366.76176168096549</v>
      </c>
      <c r="AM65" s="30"/>
      <c r="AN65" s="30" t="s">
        <v>197</v>
      </c>
      <c r="AO65" s="30">
        <v>748.33333333333337</v>
      </c>
      <c r="AP65" s="30" t="s">
        <v>43</v>
      </c>
      <c r="AQ65" s="30">
        <v>366.76176168096549</v>
      </c>
      <c r="AR65" s="30">
        <v>0</v>
      </c>
      <c r="AS65" s="30" t="s">
        <v>497</v>
      </c>
    </row>
    <row r="66" spans="1:46" ht="16.8">
      <c r="A66" s="36">
        <v>45488</v>
      </c>
      <c r="B66" s="30" t="s">
        <v>285</v>
      </c>
      <c r="C66" s="30" t="s">
        <v>17</v>
      </c>
      <c r="D66" s="30" t="s">
        <v>42</v>
      </c>
      <c r="E66" s="30">
        <v>11</v>
      </c>
      <c r="F66" s="30">
        <v>69</v>
      </c>
      <c r="G66" s="30" t="s">
        <v>191</v>
      </c>
      <c r="H66" s="30">
        <v>1716127676</v>
      </c>
      <c r="I66" s="30" t="s">
        <v>192</v>
      </c>
      <c r="J66" s="30" t="s">
        <v>70</v>
      </c>
      <c r="K66" s="30" t="s">
        <v>145</v>
      </c>
      <c r="L66" s="30" t="s">
        <v>198</v>
      </c>
      <c r="M66" s="30">
        <v>21.193325000000002</v>
      </c>
      <c r="N66" s="30">
        <v>92.157103000000006</v>
      </c>
      <c r="O66" s="30" t="s">
        <v>137</v>
      </c>
      <c r="P66" s="30">
        <v>809</v>
      </c>
      <c r="Q66" s="30">
        <v>3843</v>
      </c>
      <c r="R66" s="30">
        <v>1272</v>
      </c>
      <c r="S66" s="30">
        <v>5674</v>
      </c>
      <c r="T66" s="31" t="s">
        <v>42</v>
      </c>
      <c r="U66" s="30">
        <v>69.680000000000007</v>
      </c>
      <c r="V66" s="30" t="s">
        <v>38</v>
      </c>
      <c r="W66" s="30">
        <v>7</v>
      </c>
      <c r="X66" s="30" t="s">
        <v>42</v>
      </c>
      <c r="Y66" s="30" t="s">
        <v>23</v>
      </c>
      <c r="Z66" s="30" t="s">
        <v>109</v>
      </c>
      <c r="AA66" s="30" t="s">
        <v>195</v>
      </c>
      <c r="AB66" s="30">
        <v>151.02757352941174</v>
      </c>
      <c r="AC66" s="30">
        <v>217.02</v>
      </c>
      <c r="AD66" s="30" t="s">
        <v>42</v>
      </c>
      <c r="AE66" s="30" t="s">
        <v>43</v>
      </c>
      <c r="AF66" s="30" t="s">
        <v>196</v>
      </c>
      <c r="AG66" s="30">
        <v>281.27999999999997</v>
      </c>
      <c r="AH66" s="30">
        <v>10878.68</v>
      </c>
      <c r="AI66" s="30">
        <v>81391.276328215448</v>
      </c>
      <c r="AJ66" s="30">
        <v>3039.192012437999</v>
      </c>
      <c r="AK66" s="30">
        <v>8794.66</v>
      </c>
      <c r="AL66" s="30">
        <v>147.29052634319712</v>
      </c>
      <c r="AM66" s="30"/>
      <c r="AN66" s="30" t="s">
        <v>197</v>
      </c>
      <c r="AO66" s="30">
        <v>192.5</v>
      </c>
      <c r="AP66" s="30" t="s">
        <v>43</v>
      </c>
      <c r="AQ66" s="30">
        <v>147.29052634319712</v>
      </c>
      <c r="AR66" s="30">
        <v>0</v>
      </c>
      <c r="AS66" s="30" t="s">
        <v>497</v>
      </c>
    </row>
    <row r="67" spans="1:46" ht="67.2">
      <c r="A67" s="36">
        <v>45487</v>
      </c>
      <c r="B67" s="30" t="s">
        <v>285</v>
      </c>
      <c r="C67" s="31" t="s">
        <v>0</v>
      </c>
      <c r="D67" s="30" t="s">
        <v>42</v>
      </c>
      <c r="E67" s="30">
        <v>30</v>
      </c>
      <c r="F67" s="30">
        <v>223</v>
      </c>
      <c r="G67" s="30" t="s">
        <v>498</v>
      </c>
      <c r="H67" s="29">
        <v>1870093103</v>
      </c>
      <c r="I67" s="30" t="s">
        <v>499</v>
      </c>
      <c r="J67" s="30" t="s">
        <v>88</v>
      </c>
      <c r="K67" s="30" t="s">
        <v>128</v>
      </c>
      <c r="L67" s="30" t="s">
        <v>211</v>
      </c>
      <c r="M67" s="30">
        <v>20.951250000000002</v>
      </c>
      <c r="N67" s="30">
        <v>92.257949999999994</v>
      </c>
      <c r="O67" s="30" t="s">
        <v>500</v>
      </c>
      <c r="P67" s="30">
        <v>3336</v>
      </c>
      <c r="Q67" s="30">
        <v>15660</v>
      </c>
      <c r="R67" s="30">
        <v>2000</v>
      </c>
      <c r="S67" s="30">
        <v>10000</v>
      </c>
      <c r="T67" s="31" t="s">
        <v>42</v>
      </c>
      <c r="U67" s="30">
        <v>200</v>
      </c>
      <c r="V67" s="30" t="s">
        <v>38</v>
      </c>
      <c r="W67" s="30">
        <v>6</v>
      </c>
      <c r="X67" s="30" t="s">
        <v>42</v>
      </c>
      <c r="Y67" s="30" t="s">
        <v>25</v>
      </c>
      <c r="Z67" s="30"/>
      <c r="AA67" s="31" t="s">
        <v>501</v>
      </c>
      <c r="AB67" s="30">
        <v>1000</v>
      </c>
      <c r="AC67" s="30">
        <v>540</v>
      </c>
      <c r="AD67" s="30" t="s">
        <v>42</v>
      </c>
      <c r="AE67" s="30" t="s">
        <v>43</v>
      </c>
      <c r="AF67" s="30" t="s">
        <v>504</v>
      </c>
      <c r="AG67" s="30">
        <v>600</v>
      </c>
      <c r="AH67" s="30">
        <v>39080</v>
      </c>
      <c r="AI67" s="30">
        <v>5932.24</v>
      </c>
      <c r="AJ67" s="30">
        <v>5688</v>
      </c>
      <c r="AK67" s="30">
        <v>33500</v>
      </c>
      <c r="AL67" s="30">
        <v>35</v>
      </c>
      <c r="AM67" s="30">
        <v>4840</v>
      </c>
      <c r="AN67" s="31" t="s">
        <v>209</v>
      </c>
      <c r="AO67" s="30">
        <v>1200</v>
      </c>
      <c r="AP67" s="30" t="s">
        <v>42</v>
      </c>
      <c r="AQ67" s="30">
        <v>60</v>
      </c>
      <c r="AR67" s="30">
        <v>0</v>
      </c>
      <c r="AS67" s="31" t="s">
        <v>502</v>
      </c>
      <c r="AT67" s="74"/>
    </row>
    <row r="68" spans="1:46" ht="67.2">
      <c r="A68" s="36">
        <v>45487</v>
      </c>
      <c r="B68" s="30" t="s">
        <v>285</v>
      </c>
      <c r="C68" s="31" t="s">
        <v>0</v>
      </c>
      <c r="D68" s="30" t="s">
        <v>42</v>
      </c>
      <c r="E68" s="30">
        <v>13</v>
      </c>
      <c r="F68" s="30">
        <v>272</v>
      </c>
      <c r="G68" s="30" t="s">
        <v>498</v>
      </c>
      <c r="H68" s="29">
        <v>1870093103</v>
      </c>
      <c r="I68" s="30" t="s">
        <v>499</v>
      </c>
      <c r="J68" s="30" t="s">
        <v>88</v>
      </c>
      <c r="K68" s="30" t="s">
        <v>212</v>
      </c>
      <c r="L68" s="30" t="s">
        <v>213</v>
      </c>
      <c r="M68" s="30">
        <v>20.957409999999999</v>
      </c>
      <c r="N68" s="30">
        <v>92.253209999999996</v>
      </c>
      <c r="O68" s="30" t="s">
        <v>503</v>
      </c>
      <c r="P68" s="30">
        <v>948</v>
      </c>
      <c r="Q68" s="30">
        <v>4820</v>
      </c>
      <c r="R68" s="30">
        <v>2000</v>
      </c>
      <c r="S68" s="30">
        <v>10000</v>
      </c>
      <c r="T68" s="31" t="s">
        <v>42</v>
      </c>
      <c r="U68" s="30">
        <v>180</v>
      </c>
      <c r="V68" s="30" t="s">
        <v>38</v>
      </c>
      <c r="W68" s="30">
        <v>6</v>
      </c>
      <c r="X68" s="30" t="s">
        <v>42</v>
      </c>
      <c r="Y68" s="30" t="s">
        <v>25</v>
      </c>
      <c r="Z68" s="30"/>
      <c r="AA68" s="31" t="s">
        <v>501</v>
      </c>
      <c r="AB68" s="30">
        <v>300</v>
      </c>
      <c r="AC68" s="30">
        <v>4905</v>
      </c>
      <c r="AD68" s="30" t="s">
        <v>42</v>
      </c>
      <c r="AE68" s="30" t="s">
        <v>43</v>
      </c>
      <c r="AF68" s="30" t="s">
        <v>504</v>
      </c>
      <c r="AG68" s="30">
        <v>250</v>
      </c>
      <c r="AH68" s="30">
        <v>11290</v>
      </c>
      <c r="AI68" s="30">
        <v>563.37</v>
      </c>
      <c r="AJ68" s="30">
        <v>5581.31</v>
      </c>
      <c r="AK68" s="30">
        <v>11250</v>
      </c>
      <c r="AL68" s="30">
        <v>15</v>
      </c>
      <c r="AM68" s="30">
        <v>1200</v>
      </c>
      <c r="AN68" s="31" t="s">
        <v>209</v>
      </c>
      <c r="AO68" s="30">
        <v>400</v>
      </c>
      <c r="AP68" s="30" t="s">
        <v>42</v>
      </c>
      <c r="AQ68" s="30">
        <v>25</v>
      </c>
      <c r="AR68" s="30">
        <v>0</v>
      </c>
      <c r="AS68" s="30"/>
      <c r="AT68" s="74"/>
    </row>
    <row r="69" spans="1:46" s="74" customFormat="1" ht="50.4">
      <c r="A69" s="36">
        <v>45487</v>
      </c>
      <c r="B69" s="30" t="s">
        <v>285</v>
      </c>
      <c r="C69" s="31" t="s">
        <v>0</v>
      </c>
      <c r="D69" s="30" t="s">
        <v>42</v>
      </c>
      <c r="E69" s="30">
        <v>34</v>
      </c>
      <c r="F69" s="30">
        <v>180</v>
      </c>
      <c r="G69" s="30" t="s">
        <v>505</v>
      </c>
      <c r="H69" s="29">
        <v>1882208947</v>
      </c>
      <c r="I69" s="30" t="s">
        <v>548</v>
      </c>
      <c r="J69" s="30" t="s">
        <v>91</v>
      </c>
      <c r="K69" s="30" t="s">
        <v>131</v>
      </c>
      <c r="L69" s="30"/>
      <c r="M69" s="30">
        <v>21.212779999999899</v>
      </c>
      <c r="N69" s="30">
        <v>92.164680000000004</v>
      </c>
      <c r="O69" s="30" t="s">
        <v>506</v>
      </c>
      <c r="P69" s="30">
        <v>4205</v>
      </c>
      <c r="Q69" s="30">
        <v>18237</v>
      </c>
      <c r="R69" s="30">
        <v>4205</v>
      </c>
      <c r="S69" s="30">
        <v>10000</v>
      </c>
      <c r="T69" s="31" t="s">
        <v>42</v>
      </c>
      <c r="U69" s="30">
        <v>10</v>
      </c>
      <c r="V69" s="30" t="s">
        <v>38</v>
      </c>
      <c r="W69" s="30">
        <v>6</v>
      </c>
      <c r="X69" s="30" t="s">
        <v>42</v>
      </c>
      <c r="Y69" s="30" t="s">
        <v>25</v>
      </c>
      <c r="Z69" s="30"/>
      <c r="AA69" s="31" t="s">
        <v>507</v>
      </c>
      <c r="AB69" s="30">
        <v>1110</v>
      </c>
      <c r="AC69" s="30">
        <v>2269.25</v>
      </c>
      <c r="AD69" s="30" t="s">
        <v>42</v>
      </c>
      <c r="AE69" s="30" t="s">
        <v>42</v>
      </c>
      <c r="AF69" s="31"/>
      <c r="AG69" s="30"/>
      <c r="AH69" s="30">
        <v>21479</v>
      </c>
      <c r="AI69" s="30">
        <v>10379</v>
      </c>
      <c r="AJ69" s="30">
        <v>42207</v>
      </c>
      <c r="AK69" s="30">
        <v>29711</v>
      </c>
      <c r="AL69" s="30">
        <v>273</v>
      </c>
      <c r="AM69" s="30">
        <v>10780</v>
      </c>
      <c r="AN69" s="31" t="s">
        <v>508</v>
      </c>
      <c r="AO69" s="30">
        <v>596</v>
      </c>
      <c r="AP69" s="30" t="s">
        <v>42</v>
      </c>
      <c r="AQ69" s="30"/>
      <c r="AR69" s="30"/>
      <c r="AS69" s="30"/>
    </row>
    <row r="70" spans="1:46" s="77" customFormat="1" ht="33.6">
      <c r="A70" s="36">
        <v>45487</v>
      </c>
      <c r="B70" s="30" t="s">
        <v>285</v>
      </c>
      <c r="C70" s="31" t="s">
        <v>0</v>
      </c>
      <c r="D70" s="31" t="s">
        <v>42</v>
      </c>
      <c r="E70" s="31">
        <v>10</v>
      </c>
      <c r="F70" s="31">
        <v>2500</v>
      </c>
      <c r="G70" s="31" t="s">
        <v>509</v>
      </c>
      <c r="H70" s="32">
        <v>1880624718</v>
      </c>
      <c r="I70" s="30" t="s">
        <v>510</v>
      </c>
      <c r="J70" s="31" t="s">
        <v>65</v>
      </c>
      <c r="K70" s="31" t="s">
        <v>140</v>
      </c>
      <c r="L70" s="31" t="s">
        <v>511</v>
      </c>
      <c r="M70" s="31">
        <v>21.202921</v>
      </c>
      <c r="N70" s="31">
        <v>92.139172000000002</v>
      </c>
      <c r="O70" s="32" t="s">
        <v>512</v>
      </c>
      <c r="P70" s="31">
        <v>7334</v>
      </c>
      <c r="Q70" s="31">
        <v>32576</v>
      </c>
      <c r="R70" s="31">
        <v>8000</v>
      </c>
      <c r="S70" s="31">
        <v>40000</v>
      </c>
      <c r="T70" s="31" t="s">
        <v>42</v>
      </c>
      <c r="U70" s="31">
        <v>240</v>
      </c>
      <c r="V70" s="30" t="s">
        <v>38</v>
      </c>
      <c r="W70" s="31">
        <v>6</v>
      </c>
      <c r="X70" s="30" t="s">
        <v>42</v>
      </c>
      <c r="Y70" s="31" t="s">
        <v>25</v>
      </c>
      <c r="Z70" s="31"/>
      <c r="AA70" s="31" t="s">
        <v>513</v>
      </c>
      <c r="AB70" s="31">
        <v>6000</v>
      </c>
      <c r="AC70" s="31">
        <v>3678</v>
      </c>
      <c r="AD70" s="31" t="s">
        <v>42</v>
      </c>
      <c r="AE70" s="30" t="s">
        <v>42</v>
      </c>
      <c r="AF70" s="31"/>
      <c r="AG70" s="31">
        <v>120</v>
      </c>
      <c r="AH70" s="31">
        <v>47500</v>
      </c>
      <c r="AI70" s="31">
        <v>4500</v>
      </c>
      <c r="AJ70" s="31">
        <v>6500</v>
      </c>
      <c r="AK70" s="31">
        <v>36393</v>
      </c>
      <c r="AL70" s="31">
        <v>120</v>
      </c>
      <c r="AM70" s="31">
        <v>7459</v>
      </c>
      <c r="AN70" s="31" t="s">
        <v>514</v>
      </c>
      <c r="AO70" s="31">
        <v>9000</v>
      </c>
      <c r="AP70" s="31" t="s">
        <v>42</v>
      </c>
      <c r="AQ70" s="31">
        <v>120</v>
      </c>
      <c r="AR70" s="31">
        <v>0</v>
      </c>
      <c r="AS70" s="31"/>
    </row>
    <row r="71" spans="1:46" ht="84">
      <c r="A71" s="36">
        <v>45487</v>
      </c>
      <c r="B71" s="30" t="s">
        <v>285</v>
      </c>
      <c r="C71" s="31" t="s">
        <v>0</v>
      </c>
      <c r="D71" s="30" t="s">
        <v>42</v>
      </c>
      <c r="E71" s="30">
        <v>27</v>
      </c>
      <c r="F71" s="30">
        <v>3237</v>
      </c>
      <c r="G71" s="30" t="s">
        <v>515</v>
      </c>
      <c r="H71" s="29">
        <v>1845820950</v>
      </c>
      <c r="I71" s="30" t="s">
        <v>516</v>
      </c>
      <c r="J71" s="30" t="s">
        <v>92</v>
      </c>
      <c r="K71" s="30" t="s">
        <v>145</v>
      </c>
      <c r="L71" s="30" t="s">
        <v>109</v>
      </c>
      <c r="M71" s="30">
        <v>20.952611000000001</v>
      </c>
      <c r="N71" s="30">
        <v>92.251658000000006</v>
      </c>
      <c r="O71" s="30" t="s">
        <v>517</v>
      </c>
      <c r="P71" s="30">
        <v>3472</v>
      </c>
      <c r="Q71" s="30">
        <v>15931</v>
      </c>
      <c r="R71" s="30">
        <v>2000</v>
      </c>
      <c r="S71" s="30">
        <v>10000</v>
      </c>
      <c r="T71" s="30" t="s">
        <v>43</v>
      </c>
      <c r="U71" s="30"/>
      <c r="V71" s="30" t="s">
        <v>38</v>
      </c>
      <c r="W71" s="30">
        <v>6</v>
      </c>
      <c r="X71" s="30" t="s">
        <v>42</v>
      </c>
      <c r="Y71" s="30" t="s">
        <v>25</v>
      </c>
      <c r="Z71" s="30" t="s">
        <v>109</v>
      </c>
      <c r="AA71" s="31" t="s">
        <v>518</v>
      </c>
      <c r="AB71" s="30">
        <v>1527</v>
      </c>
      <c r="AC71" s="30">
        <v>3960</v>
      </c>
      <c r="AD71" s="30" t="s">
        <v>42</v>
      </c>
      <c r="AE71" s="30" t="s">
        <v>43</v>
      </c>
      <c r="AF71" s="30" t="s">
        <v>504</v>
      </c>
      <c r="AG71" s="30">
        <v>145</v>
      </c>
      <c r="AH71" s="30">
        <v>26885</v>
      </c>
      <c r="AI71" s="30">
        <v>5174</v>
      </c>
      <c r="AJ71" s="30">
        <v>5896</v>
      </c>
      <c r="AK71" s="30">
        <v>20462</v>
      </c>
      <c r="AL71" s="30">
        <v>3132</v>
      </c>
      <c r="AM71" s="30">
        <v>4544</v>
      </c>
      <c r="AN71" s="31" t="s">
        <v>209</v>
      </c>
      <c r="AO71" s="30">
        <v>2464</v>
      </c>
      <c r="AP71" s="30" t="s">
        <v>42</v>
      </c>
      <c r="AQ71" s="30">
        <v>63</v>
      </c>
      <c r="AR71" s="30" t="s">
        <v>43</v>
      </c>
      <c r="AS71" s="31" t="s">
        <v>519</v>
      </c>
    </row>
    <row r="72" spans="1:46" ht="84">
      <c r="A72" s="36">
        <v>45487</v>
      </c>
      <c r="B72" s="30" t="s">
        <v>285</v>
      </c>
      <c r="C72" s="31" t="s">
        <v>0</v>
      </c>
      <c r="D72" s="30" t="s">
        <v>42</v>
      </c>
      <c r="E72" s="30">
        <v>13</v>
      </c>
      <c r="F72" s="30">
        <v>1618</v>
      </c>
      <c r="G72" s="30" t="s">
        <v>520</v>
      </c>
      <c r="H72" s="29">
        <v>1679467856</v>
      </c>
      <c r="I72" s="30" t="s">
        <v>521</v>
      </c>
      <c r="J72" s="30" t="s">
        <v>92</v>
      </c>
      <c r="K72" s="30" t="s">
        <v>175</v>
      </c>
      <c r="L72" s="30" t="s">
        <v>109</v>
      </c>
      <c r="M72" s="30">
        <v>20.961089999999899</v>
      </c>
      <c r="N72" s="30">
        <v>92.248270000000005</v>
      </c>
      <c r="O72" s="30" t="s">
        <v>522</v>
      </c>
      <c r="P72" s="30">
        <v>1800</v>
      </c>
      <c r="Q72" s="30">
        <v>8233</v>
      </c>
      <c r="R72" s="30">
        <v>2000</v>
      </c>
      <c r="S72" s="30">
        <v>10000</v>
      </c>
      <c r="T72" s="30" t="s">
        <v>43</v>
      </c>
      <c r="U72" s="30"/>
      <c r="V72" s="30" t="s">
        <v>38</v>
      </c>
      <c r="W72" s="30">
        <v>6</v>
      </c>
      <c r="X72" s="30" t="s">
        <v>42</v>
      </c>
      <c r="Y72" s="30" t="s">
        <v>25</v>
      </c>
      <c r="Z72" s="30" t="s">
        <v>109</v>
      </c>
      <c r="AA72" s="31" t="s">
        <v>518</v>
      </c>
      <c r="AB72" s="30">
        <v>1018</v>
      </c>
      <c r="AC72" s="30">
        <v>5600</v>
      </c>
      <c r="AD72" s="30" t="s">
        <v>42</v>
      </c>
      <c r="AE72" s="30" t="s">
        <v>43</v>
      </c>
      <c r="AF72" s="30" t="s">
        <v>504</v>
      </c>
      <c r="AG72" s="30">
        <v>621</v>
      </c>
      <c r="AH72" s="30">
        <v>13140</v>
      </c>
      <c r="AI72" s="30">
        <v>2744</v>
      </c>
      <c r="AJ72" s="30">
        <v>2419</v>
      </c>
      <c r="AK72" s="30">
        <v>11042</v>
      </c>
      <c r="AL72" s="30">
        <v>1620</v>
      </c>
      <c r="AM72" s="30">
        <v>2450</v>
      </c>
      <c r="AN72" s="31" t="s">
        <v>209</v>
      </c>
      <c r="AO72" s="30">
        <v>1643</v>
      </c>
      <c r="AP72" s="30" t="s">
        <v>42</v>
      </c>
      <c r="AQ72" s="30">
        <v>42</v>
      </c>
      <c r="AR72" s="30" t="s">
        <v>43</v>
      </c>
      <c r="AS72" s="31" t="s">
        <v>519</v>
      </c>
    </row>
    <row r="73" spans="1:46" ht="33.6">
      <c r="A73" s="36">
        <v>45487</v>
      </c>
      <c r="B73" s="30" t="s">
        <v>523</v>
      </c>
      <c r="C73" s="30" t="s">
        <v>0</v>
      </c>
      <c r="D73" s="30" t="s">
        <v>42</v>
      </c>
      <c r="E73" s="30">
        <v>10</v>
      </c>
      <c r="F73" s="30">
        <v>2932</v>
      </c>
      <c r="G73" s="30" t="s">
        <v>524</v>
      </c>
      <c r="H73" s="30">
        <v>1836824468</v>
      </c>
      <c r="I73" s="30" t="s">
        <v>525</v>
      </c>
      <c r="J73" s="30" t="s">
        <v>66</v>
      </c>
      <c r="K73" s="30" t="s">
        <v>145</v>
      </c>
      <c r="L73" s="30" t="s">
        <v>526</v>
      </c>
      <c r="M73" s="30">
        <v>21.203610999999899</v>
      </c>
      <c r="N73" s="30">
        <v>92.138610999999898</v>
      </c>
      <c r="O73" s="30" t="s">
        <v>527</v>
      </c>
      <c r="P73" s="30">
        <v>2002</v>
      </c>
      <c r="Q73" s="30">
        <v>8984</v>
      </c>
      <c r="R73" s="30">
        <v>1916</v>
      </c>
      <c r="S73" s="30">
        <v>9580</v>
      </c>
      <c r="T73" s="31" t="s">
        <v>42</v>
      </c>
      <c r="U73" s="30">
        <v>52193.4</v>
      </c>
      <c r="V73" s="30" t="s">
        <v>38</v>
      </c>
      <c r="W73" s="30">
        <v>7</v>
      </c>
      <c r="X73" s="30" t="s">
        <v>42</v>
      </c>
      <c r="Y73" s="30" t="s">
        <v>25</v>
      </c>
      <c r="Z73" s="30"/>
      <c r="AA73" s="31" t="s">
        <v>528</v>
      </c>
      <c r="AB73" s="30">
        <v>750</v>
      </c>
      <c r="AC73" s="30">
        <v>3212</v>
      </c>
      <c r="AD73" s="30" t="s">
        <v>43</v>
      </c>
      <c r="AE73" s="30" t="s">
        <v>42</v>
      </c>
      <c r="AF73" s="30"/>
      <c r="AG73" s="30">
        <v>3150</v>
      </c>
      <c r="AH73" s="30">
        <v>1231</v>
      </c>
      <c r="AI73" s="30">
        <v>1821</v>
      </c>
      <c r="AJ73" s="30">
        <v>1523</v>
      </c>
      <c r="AK73" s="30">
        <v>3210</v>
      </c>
      <c r="AL73" s="30">
        <v>1234</v>
      </c>
      <c r="AM73" s="30">
        <v>3150</v>
      </c>
      <c r="AN73" s="30" t="s">
        <v>529</v>
      </c>
      <c r="AO73" s="30">
        <v>950</v>
      </c>
      <c r="AP73" s="30" t="s">
        <v>43</v>
      </c>
      <c r="AQ73" s="30">
        <v>0</v>
      </c>
      <c r="AR73" s="30">
        <v>920</v>
      </c>
      <c r="AS73" s="30"/>
    </row>
    <row r="74" spans="1:46" s="73" customFormat="1" ht="50.4">
      <c r="A74" s="30">
        <v>45484</v>
      </c>
      <c r="B74" s="30" t="s">
        <v>223</v>
      </c>
      <c r="C74" s="30" t="s">
        <v>0</v>
      </c>
      <c r="D74" s="30" t="s">
        <v>42</v>
      </c>
      <c r="E74" s="30">
        <v>20</v>
      </c>
      <c r="F74" s="30">
        <v>600</v>
      </c>
      <c r="G74" s="30" t="s">
        <v>224</v>
      </c>
      <c r="H74" s="30">
        <v>1750945064</v>
      </c>
      <c r="I74" s="31" t="s">
        <v>225</v>
      </c>
      <c r="J74" s="30" t="s">
        <v>74</v>
      </c>
      <c r="K74" s="30" t="s">
        <v>131</v>
      </c>
      <c r="L74" s="30" t="s">
        <v>226</v>
      </c>
      <c r="M74" s="30">
        <v>21.172841999999999</v>
      </c>
      <c r="N74" s="30">
        <v>92.138897</v>
      </c>
      <c r="O74" s="30" t="s">
        <v>530</v>
      </c>
      <c r="P74" s="30">
        <v>3736</v>
      </c>
      <c r="Q74" s="30">
        <v>18389</v>
      </c>
      <c r="R74" s="30">
        <v>4000</v>
      </c>
      <c r="S74" s="30">
        <v>22000</v>
      </c>
      <c r="T74" s="31" t="s">
        <v>42</v>
      </c>
      <c r="U74" s="30">
        <v>20</v>
      </c>
      <c r="V74" s="30" t="s">
        <v>38</v>
      </c>
      <c r="W74" s="30">
        <v>6</v>
      </c>
      <c r="X74" s="30" t="s">
        <v>42</v>
      </c>
      <c r="Y74" s="30" t="s">
        <v>26</v>
      </c>
      <c r="Z74" s="30"/>
      <c r="AA74" s="31" t="s">
        <v>531</v>
      </c>
      <c r="AB74" s="30">
        <v>786</v>
      </c>
      <c r="AC74" s="30">
        <v>2749</v>
      </c>
      <c r="AD74" s="30" t="s">
        <v>42</v>
      </c>
      <c r="AE74" s="30" t="s">
        <v>42</v>
      </c>
      <c r="AF74" s="30"/>
      <c r="AG74" s="30">
        <v>357</v>
      </c>
      <c r="AH74" s="30">
        <v>24527</v>
      </c>
      <c r="AI74" s="30">
        <v>46332</v>
      </c>
      <c r="AJ74" s="30">
        <v>2726</v>
      </c>
      <c r="AK74" s="30">
        <v>23253</v>
      </c>
      <c r="AL74" s="30">
        <v>27</v>
      </c>
      <c r="AM74" s="30">
        <v>3062</v>
      </c>
      <c r="AN74" s="31" t="s">
        <v>532</v>
      </c>
      <c r="AO74" s="30">
        <v>980</v>
      </c>
      <c r="AP74" s="30" t="s">
        <v>43</v>
      </c>
      <c r="AQ74" s="30">
        <v>27</v>
      </c>
      <c r="AR74" s="30">
        <v>0</v>
      </c>
      <c r="AS74" s="30"/>
    </row>
    <row r="75" spans="1:46" s="73" customFormat="1" ht="50.4">
      <c r="A75" s="30">
        <v>45484</v>
      </c>
      <c r="B75" s="30" t="s">
        <v>223</v>
      </c>
      <c r="C75" s="30" t="s">
        <v>0</v>
      </c>
      <c r="D75" s="30" t="s">
        <v>42</v>
      </c>
      <c r="E75" s="30">
        <v>8</v>
      </c>
      <c r="F75" s="30">
        <v>300</v>
      </c>
      <c r="G75" s="30" t="s">
        <v>224</v>
      </c>
      <c r="H75" s="30">
        <v>1750945064</v>
      </c>
      <c r="I75" s="31" t="s">
        <v>225</v>
      </c>
      <c r="J75" s="30" t="s">
        <v>74</v>
      </c>
      <c r="K75" s="30" t="s">
        <v>131</v>
      </c>
      <c r="L75" s="30" t="s">
        <v>226</v>
      </c>
      <c r="M75" s="30">
        <v>21.172923000000001</v>
      </c>
      <c r="N75" s="30">
        <v>92.139050999999995</v>
      </c>
      <c r="O75" s="30" t="s">
        <v>533</v>
      </c>
      <c r="P75" s="30">
        <v>1021</v>
      </c>
      <c r="Q75" s="30">
        <v>5064</v>
      </c>
      <c r="R75" s="30">
        <v>1000</v>
      </c>
      <c r="S75" s="30">
        <v>5500</v>
      </c>
      <c r="T75" s="31" t="s">
        <v>42</v>
      </c>
      <c r="U75" s="30">
        <v>20</v>
      </c>
      <c r="V75" s="30" t="s">
        <v>38</v>
      </c>
      <c r="W75" s="30">
        <v>6</v>
      </c>
      <c r="X75" s="30" t="s">
        <v>42</v>
      </c>
      <c r="Y75" s="30" t="s">
        <v>23</v>
      </c>
      <c r="Z75" s="30"/>
      <c r="AA75" s="31" t="s">
        <v>531</v>
      </c>
      <c r="AB75" s="30">
        <v>224</v>
      </c>
      <c r="AC75" s="30">
        <v>1166</v>
      </c>
      <c r="AD75" s="30" t="s">
        <v>42</v>
      </c>
      <c r="AE75" s="30" t="s">
        <v>42</v>
      </c>
      <c r="AF75" s="30"/>
      <c r="AG75" s="30">
        <v>189</v>
      </c>
      <c r="AH75" s="30">
        <v>5794</v>
      </c>
      <c r="AI75" s="30">
        <v>15444</v>
      </c>
      <c r="AJ75" s="30">
        <v>1634</v>
      </c>
      <c r="AK75" s="30">
        <v>5360</v>
      </c>
      <c r="AL75" s="30">
        <v>16</v>
      </c>
      <c r="AM75" s="30">
        <v>966</v>
      </c>
      <c r="AN75" s="31" t="s">
        <v>532</v>
      </c>
      <c r="AO75" s="30">
        <v>196</v>
      </c>
      <c r="AP75" s="30" t="s">
        <v>43</v>
      </c>
      <c r="AQ75" s="30">
        <v>16</v>
      </c>
      <c r="AR75" s="30">
        <v>0</v>
      </c>
      <c r="AS75" s="30"/>
    </row>
    <row r="76" spans="1:46" s="73" customFormat="1" ht="50.4">
      <c r="A76" s="30">
        <v>45484</v>
      </c>
      <c r="B76" s="30" t="s">
        <v>223</v>
      </c>
      <c r="C76" s="31" t="s">
        <v>0</v>
      </c>
      <c r="D76" s="31" t="s">
        <v>42</v>
      </c>
      <c r="E76" s="31">
        <v>9</v>
      </c>
      <c r="F76" s="31">
        <v>315</v>
      </c>
      <c r="G76" s="31" t="s">
        <v>216</v>
      </c>
      <c r="H76" s="31" t="s">
        <v>217</v>
      </c>
      <c r="I76" s="31" t="s">
        <v>218</v>
      </c>
      <c r="J76" s="31" t="s">
        <v>83</v>
      </c>
      <c r="K76" s="31" t="s">
        <v>131</v>
      </c>
      <c r="L76" s="31" t="s">
        <v>219</v>
      </c>
      <c r="M76" s="31">
        <v>92.139201999999997</v>
      </c>
      <c r="N76" s="31">
        <v>21.191718000000002</v>
      </c>
      <c r="O76" s="31" t="s">
        <v>220</v>
      </c>
      <c r="P76" s="31">
        <v>1113</v>
      </c>
      <c r="Q76" s="31">
        <v>5412</v>
      </c>
      <c r="R76" s="31">
        <v>1000</v>
      </c>
      <c r="S76" s="31">
        <v>5500</v>
      </c>
      <c r="T76" s="31" t="s">
        <v>42</v>
      </c>
      <c r="U76" s="31">
        <v>315</v>
      </c>
      <c r="V76" s="30" t="s">
        <v>38</v>
      </c>
      <c r="W76" s="31">
        <v>6</v>
      </c>
      <c r="X76" s="30" t="s">
        <v>42</v>
      </c>
      <c r="Y76" s="31" t="s">
        <v>23</v>
      </c>
      <c r="Z76" s="31"/>
      <c r="AA76" s="31" t="s">
        <v>221</v>
      </c>
      <c r="AB76" s="31">
        <v>600</v>
      </c>
      <c r="AC76" s="31">
        <v>384</v>
      </c>
      <c r="AD76" s="31" t="s">
        <v>42</v>
      </c>
      <c r="AE76" s="30" t="s">
        <v>42</v>
      </c>
      <c r="AF76" s="31"/>
      <c r="AG76" s="31">
        <v>2250</v>
      </c>
      <c r="AH76" s="31">
        <v>9500</v>
      </c>
      <c r="AI76" s="31">
        <v>2000</v>
      </c>
      <c r="AJ76" s="31">
        <v>500</v>
      </c>
      <c r="AK76" s="31">
        <v>9300</v>
      </c>
      <c r="AL76" s="31">
        <v>50</v>
      </c>
      <c r="AM76" s="31">
        <v>3000</v>
      </c>
      <c r="AN76" s="31" t="s">
        <v>532</v>
      </c>
      <c r="AO76" s="31">
        <v>600</v>
      </c>
      <c r="AP76" s="30" t="s">
        <v>43</v>
      </c>
      <c r="AQ76" s="31">
        <v>500</v>
      </c>
      <c r="AR76" s="30">
        <v>0</v>
      </c>
      <c r="AS76" s="31"/>
    </row>
    <row r="77" spans="1:46" s="73" customFormat="1" ht="50.4">
      <c r="A77" s="30">
        <v>45484</v>
      </c>
      <c r="B77" s="30" t="s">
        <v>223</v>
      </c>
      <c r="C77" s="31" t="s">
        <v>0</v>
      </c>
      <c r="D77" s="31" t="s">
        <v>42</v>
      </c>
      <c r="E77" s="31">
        <v>16</v>
      </c>
      <c r="F77" s="31">
        <v>365</v>
      </c>
      <c r="G77" s="31" t="s">
        <v>216</v>
      </c>
      <c r="H77" s="31" t="s">
        <v>217</v>
      </c>
      <c r="I77" s="31" t="s">
        <v>218</v>
      </c>
      <c r="J77" s="31" t="s">
        <v>83</v>
      </c>
      <c r="K77" s="31" t="s">
        <v>149</v>
      </c>
      <c r="L77" s="31" t="s">
        <v>222</v>
      </c>
      <c r="M77" s="31">
        <v>21.189550000000001</v>
      </c>
      <c r="N77" s="31">
        <v>92.13776</v>
      </c>
      <c r="O77" s="31" t="s">
        <v>534</v>
      </c>
      <c r="P77" s="31">
        <v>2360</v>
      </c>
      <c r="Q77" s="31">
        <v>11271</v>
      </c>
      <c r="R77" s="80">
        <v>2000</v>
      </c>
      <c r="S77" s="80">
        <v>12000</v>
      </c>
      <c r="T77" s="80" t="s">
        <v>42</v>
      </c>
      <c r="U77" s="80">
        <v>365</v>
      </c>
      <c r="V77" s="81" t="s">
        <v>38</v>
      </c>
      <c r="W77" s="80">
        <v>6</v>
      </c>
      <c r="X77" s="81" t="s">
        <v>42</v>
      </c>
      <c r="Y77" s="80" t="s">
        <v>23</v>
      </c>
      <c r="Z77" s="80"/>
      <c r="AA77" s="80" t="s">
        <v>221</v>
      </c>
      <c r="AB77" s="80">
        <v>800</v>
      </c>
      <c r="AC77" s="80">
        <v>560</v>
      </c>
      <c r="AD77" s="80" t="s">
        <v>42</v>
      </c>
      <c r="AE77" s="81" t="s">
        <v>42</v>
      </c>
      <c r="AF77" s="80"/>
      <c r="AG77" s="80">
        <v>5500</v>
      </c>
      <c r="AH77" s="31">
        <v>20700</v>
      </c>
      <c r="AI77" s="31">
        <v>4000</v>
      </c>
      <c r="AJ77" s="31">
        <v>1000</v>
      </c>
      <c r="AK77" s="31">
        <v>20200</v>
      </c>
      <c r="AL77" s="31">
        <v>100</v>
      </c>
      <c r="AM77" s="31">
        <v>4120</v>
      </c>
      <c r="AN77" s="31" t="s">
        <v>532</v>
      </c>
      <c r="AO77" s="31">
        <v>1000</v>
      </c>
      <c r="AP77" s="30" t="s">
        <v>43</v>
      </c>
      <c r="AQ77" s="31">
        <v>1000</v>
      </c>
      <c r="AR77" s="30">
        <v>0</v>
      </c>
      <c r="AS77" s="31"/>
    </row>
    <row r="78" spans="1:46" s="72" customFormat="1" ht="33.6">
      <c r="A78" s="30">
        <v>45446</v>
      </c>
      <c r="B78" s="31" t="s">
        <v>286</v>
      </c>
      <c r="C78" s="31" t="s">
        <v>0</v>
      </c>
      <c r="D78" s="31" t="s">
        <v>42</v>
      </c>
      <c r="E78" s="31">
        <v>32</v>
      </c>
      <c r="F78" s="31">
        <v>1242</v>
      </c>
      <c r="G78" s="31" t="s">
        <v>246</v>
      </c>
      <c r="H78" s="31">
        <v>1991484684</v>
      </c>
      <c r="I78" s="31" t="s">
        <v>247</v>
      </c>
      <c r="J78" s="31" t="s">
        <v>89</v>
      </c>
      <c r="K78" s="31" t="s">
        <v>131</v>
      </c>
      <c r="L78" s="31" t="s">
        <v>248</v>
      </c>
      <c r="M78" s="31">
        <v>20.947658000000001</v>
      </c>
      <c r="N78" s="31">
        <v>92.260463999999999</v>
      </c>
      <c r="O78" s="31" t="s">
        <v>535</v>
      </c>
      <c r="P78" s="31">
        <v>3108</v>
      </c>
      <c r="Q78" s="31">
        <v>14663</v>
      </c>
      <c r="R78" s="31">
        <v>3500</v>
      </c>
      <c r="S78" s="31">
        <v>16000</v>
      </c>
      <c r="T78" s="30" t="s">
        <v>43</v>
      </c>
      <c r="U78" s="31">
        <v>120</v>
      </c>
      <c r="V78" s="31" t="s">
        <v>38</v>
      </c>
      <c r="W78" s="31">
        <v>5</v>
      </c>
      <c r="X78" s="30" t="s">
        <v>42</v>
      </c>
      <c r="Y78" s="31" t="s">
        <v>23</v>
      </c>
      <c r="Z78" s="31"/>
      <c r="AA78" s="31" t="s">
        <v>536</v>
      </c>
      <c r="AB78" s="31">
        <v>150</v>
      </c>
      <c r="AC78" s="31">
        <v>700</v>
      </c>
      <c r="AD78" s="31" t="s">
        <v>42</v>
      </c>
      <c r="AE78" s="30" t="s">
        <v>43</v>
      </c>
      <c r="AF78" s="31" t="s">
        <v>249</v>
      </c>
      <c r="AG78" s="31">
        <v>0</v>
      </c>
      <c r="AH78" s="31">
        <v>16570</v>
      </c>
      <c r="AI78" s="31">
        <v>21830</v>
      </c>
      <c r="AJ78" s="31">
        <v>18955</v>
      </c>
      <c r="AK78" s="31">
        <v>3170</v>
      </c>
      <c r="AL78" s="31">
        <v>4900</v>
      </c>
      <c r="AM78" s="31">
        <v>48950</v>
      </c>
      <c r="AN78" s="31">
        <v>0</v>
      </c>
      <c r="AO78" s="31">
        <v>200</v>
      </c>
      <c r="AP78" s="31" t="s">
        <v>42</v>
      </c>
      <c r="AQ78" s="31">
        <v>1010</v>
      </c>
      <c r="AR78" s="31">
        <v>0</v>
      </c>
      <c r="AS78" s="31" t="s">
        <v>537</v>
      </c>
    </row>
    <row r="79" spans="1:46" ht="50.4">
      <c r="A79" s="30">
        <v>45489</v>
      </c>
      <c r="B79" s="30" t="s">
        <v>273</v>
      </c>
      <c r="C79" s="30" t="s">
        <v>0</v>
      </c>
      <c r="D79" s="30" t="s">
        <v>42</v>
      </c>
      <c r="E79" s="30">
        <v>48</v>
      </c>
      <c r="F79" s="30">
        <v>320</v>
      </c>
      <c r="G79" s="30" t="s">
        <v>274</v>
      </c>
      <c r="H79" s="30">
        <v>1716508971</v>
      </c>
      <c r="I79" s="30" t="s">
        <v>275</v>
      </c>
      <c r="J79" s="30" t="s">
        <v>79</v>
      </c>
      <c r="K79" s="30" t="s">
        <v>128</v>
      </c>
      <c r="L79" s="30" t="s">
        <v>276</v>
      </c>
      <c r="M79" s="30">
        <v>21.1968723899999</v>
      </c>
      <c r="N79" s="30">
        <v>92.166869680000005</v>
      </c>
      <c r="O79" s="30" t="s">
        <v>277</v>
      </c>
      <c r="P79" s="30">
        <v>4652</v>
      </c>
      <c r="Q79" s="30">
        <v>23564</v>
      </c>
      <c r="R79" s="30">
        <v>5000</v>
      </c>
      <c r="S79" s="30">
        <v>22500</v>
      </c>
      <c r="T79" s="31" t="s">
        <v>42</v>
      </c>
      <c r="U79" s="30">
        <v>98</v>
      </c>
      <c r="V79" s="30" t="s">
        <v>38</v>
      </c>
      <c r="W79" s="30">
        <v>7</v>
      </c>
      <c r="X79" s="30" t="s">
        <v>42</v>
      </c>
      <c r="Y79" s="30" t="s">
        <v>26</v>
      </c>
      <c r="Z79" s="30"/>
      <c r="AA79" s="31" t="s">
        <v>538</v>
      </c>
      <c r="AB79" s="30">
        <v>1500</v>
      </c>
      <c r="AC79" s="30">
        <v>3500</v>
      </c>
      <c r="AD79" s="30" t="s">
        <v>42</v>
      </c>
      <c r="AE79" s="30" t="s">
        <v>42</v>
      </c>
      <c r="AF79" s="30"/>
      <c r="AG79" s="30">
        <v>36000</v>
      </c>
      <c r="AH79" s="30">
        <v>55000</v>
      </c>
      <c r="AI79" s="30">
        <v>6000</v>
      </c>
      <c r="AJ79" s="30">
        <v>1000</v>
      </c>
      <c r="AK79" s="30">
        <v>32000</v>
      </c>
      <c r="AL79" s="30">
        <v>650</v>
      </c>
      <c r="AM79" s="30">
        <v>29350</v>
      </c>
      <c r="AN79" s="30" t="s">
        <v>278</v>
      </c>
      <c r="AO79" s="30">
        <v>1500</v>
      </c>
      <c r="AP79" s="30" t="s">
        <v>42</v>
      </c>
      <c r="AQ79" s="30">
        <v>650</v>
      </c>
      <c r="AR79" s="30">
        <v>2500</v>
      </c>
      <c r="AS79" s="31"/>
    </row>
    <row r="80" spans="1:46" ht="27.6" customHeight="1">
      <c r="A80" s="30">
        <v>45489</v>
      </c>
      <c r="B80" s="30" t="s">
        <v>279</v>
      </c>
      <c r="C80" s="30" t="s">
        <v>0</v>
      </c>
      <c r="D80" s="30" t="s">
        <v>42</v>
      </c>
      <c r="E80" s="30">
        <f>18+5</f>
        <v>23</v>
      </c>
      <c r="F80" s="30">
        <v>650</v>
      </c>
      <c r="G80" s="30" t="s">
        <v>539</v>
      </c>
      <c r="H80" s="30" t="s">
        <v>318</v>
      </c>
      <c r="I80" s="30" t="s">
        <v>319</v>
      </c>
      <c r="J80" s="30" t="s">
        <v>79</v>
      </c>
      <c r="K80" s="30" t="s">
        <v>140</v>
      </c>
      <c r="L80" s="30" t="s">
        <v>540</v>
      </c>
      <c r="M80" s="30">
        <v>21.196697</v>
      </c>
      <c r="N80" s="30">
        <v>92.152449000000004</v>
      </c>
      <c r="O80" s="30" t="s">
        <v>541</v>
      </c>
      <c r="P80" s="30">
        <v>2302</v>
      </c>
      <c r="Q80" s="30">
        <v>11637</v>
      </c>
      <c r="R80" s="30">
        <v>5000</v>
      </c>
      <c r="S80" s="30">
        <v>21000</v>
      </c>
      <c r="T80" s="31" t="s">
        <v>42</v>
      </c>
      <c r="U80" s="30">
        <v>130</v>
      </c>
      <c r="V80" s="30" t="s">
        <v>38</v>
      </c>
      <c r="W80" s="30">
        <v>7</v>
      </c>
      <c r="X80" s="30" t="s">
        <v>42</v>
      </c>
      <c r="Y80" s="30" t="s">
        <v>26</v>
      </c>
      <c r="Z80" s="30"/>
      <c r="AA80" s="30" t="s">
        <v>542</v>
      </c>
      <c r="AB80" s="30">
        <v>400</v>
      </c>
      <c r="AC80" s="30">
        <v>5000</v>
      </c>
      <c r="AD80" s="30" t="s">
        <v>43</v>
      </c>
      <c r="AE80" s="30" t="s">
        <v>43</v>
      </c>
      <c r="AF80" s="30" t="s">
        <v>543</v>
      </c>
      <c r="AG80" s="30">
        <v>1200</v>
      </c>
      <c r="AH80" s="30">
        <v>22500</v>
      </c>
      <c r="AI80" s="30">
        <v>2000</v>
      </c>
      <c r="AJ80" s="30">
        <v>500</v>
      </c>
      <c r="AK80" s="30">
        <v>17000</v>
      </c>
      <c r="AL80" s="30">
        <v>500</v>
      </c>
      <c r="AM80" s="30">
        <v>7500</v>
      </c>
      <c r="AN80" s="30" t="s">
        <v>278</v>
      </c>
      <c r="AO80" s="30">
        <v>400</v>
      </c>
      <c r="AP80" s="30" t="s">
        <v>43</v>
      </c>
      <c r="AQ80" s="30" t="s">
        <v>43</v>
      </c>
      <c r="AR80" s="30" t="s">
        <v>43</v>
      </c>
      <c r="AS80" s="31" t="s">
        <v>544</v>
      </c>
    </row>
    <row r="81" spans="1:65" ht="16.8">
      <c r="A81" s="30">
        <v>45489</v>
      </c>
      <c r="B81" s="30" t="s">
        <v>273</v>
      </c>
      <c r="C81" s="30" t="s">
        <v>18</v>
      </c>
      <c r="D81" s="30" t="s">
        <v>42</v>
      </c>
      <c r="E81" s="30">
        <v>8</v>
      </c>
      <c r="F81" s="30">
        <v>594</v>
      </c>
      <c r="G81" s="30" t="s">
        <v>274</v>
      </c>
      <c r="H81" s="30">
        <v>1716508971</v>
      </c>
      <c r="I81" s="30" t="s">
        <v>275</v>
      </c>
      <c r="J81" s="30" t="s">
        <v>79</v>
      </c>
      <c r="K81" s="30" t="s">
        <v>280</v>
      </c>
      <c r="L81" s="30"/>
      <c r="M81" s="30">
        <v>21.216149999999899</v>
      </c>
      <c r="N81" s="30">
        <v>92.144999999999897</v>
      </c>
      <c r="O81" s="30" t="s">
        <v>281</v>
      </c>
      <c r="P81" s="30">
        <v>6954</v>
      </c>
      <c r="Q81" s="30">
        <v>35201</v>
      </c>
      <c r="R81" s="30">
        <v>7500</v>
      </c>
      <c r="S81" s="30">
        <v>36000</v>
      </c>
      <c r="T81" s="31" t="s">
        <v>42</v>
      </c>
      <c r="U81" s="30">
        <v>20</v>
      </c>
      <c r="V81" s="30" t="s">
        <v>38</v>
      </c>
      <c r="W81" s="30"/>
      <c r="X81" s="30"/>
      <c r="Y81" s="30" t="s">
        <v>9</v>
      </c>
      <c r="Z81" s="30"/>
      <c r="AA81" s="30"/>
      <c r="AB81" s="30"/>
      <c r="AC81" s="30"/>
      <c r="AD81" s="30"/>
      <c r="AE81" s="30"/>
      <c r="AF81" s="30"/>
      <c r="AG81" s="30"/>
      <c r="AH81" s="30">
        <v>0</v>
      </c>
      <c r="AI81" s="30">
        <v>0</v>
      </c>
      <c r="AJ81" s="30">
        <v>0</v>
      </c>
      <c r="AK81" s="30"/>
      <c r="AL81" s="30"/>
      <c r="AM81" s="30"/>
      <c r="AN81" s="30"/>
      <c r="AO81" s="30"/>
      <c r="AP81" s="30" t="s">
        <v>43</v>
      </c>
      <c r="AQ81" s="30"/>
      <c r="AR81" s="30"/>
      <c r="AS81" s="30"/>
    </row>
    <row r="82" spans="1:65" s="6" customFormat="1" ht="54" customHeight="1">
      <c r="A82" s="30">
        <v>45446</v>
      </c>
      <c r="B82" s="30" t="s">
        <v>200</v>
      </c>
      <c r="C82" s="31" t="s">
        <v>17</v>
      </c>
      <c r="D82" s="30" t="s">
        <v>42</v>
      </c>
      <c r="E82" s="30">
        <v>20</v>
      </c>
      <c r="F82" s="30">
        <v>2045</v>
      </c>
      <c r="G82" s="30" t="s">
        <v>201</v>
      </c>
      <c r="H82" s="30">
        <v>1712024697</v>
      </c>
      <c r="I82" s="30" t="s">
        <v>202</v>
      </c>
      <c r="J82" s="30" t="s">
        <v>86</v>
      </c>
      <c r="K82" s="30" t="s">
        <v>140</v>
      </c>
      <c r="L82" s="30" t="s">
        <v>203</v>
      </c>
      <c r="M82" s="30">
        <v>20.973885024800001</v>
      </c>
      <c r="N82" s="30">
        <v>92.246759343899896</v>
      </c>
      <c r="O82" s="31" t="s">
        <v>204</v>
      </c>
      <c r="P82" s="30">
        <v>1505</v>
      </c>
      <c r="Q82" s="30">
        <v>7224</v>
      </c>
      <c r="R82" s="30">
        <v>1505</v>
      </c>
      <c r="S82" s="30">
        <v>7224</v>
      </c>
      <c r="T82" s="31" t="s">
        <v>42</v>
      </c>
      <c r="U82" s="30">
        <f>446+55.76</f>
        <v>501.76</v>
      </c>
      <c r="V82" s="31" t="s">
        <v>38</v>
      </c>
      <c r="W82" s="30">
        <v>6</v>
      </c>
      <c r="X82" s="30" t="s">
        <v>42</v>
      </c>
      <c r="Y82" s="30" t="s">
        <v>23</v>
      </c>
      <c r="Z82" s="30"/>
      <c r="AA82" s="30" t="s">
        <v>205</v>
      </c>
      <c r="AB82" s="30">
        <v>70</v>
      </c>
      <c r="AC82" s="30">
        <v>10</v>
      </c>
      <c r="AD82" s="30" t="s">
        <v>42</v>
      </c>
      <c r="AE82" s="30" t="s">
        <v>43</v>
      </c>
      <c r="AF82" s="31" t="s">
        <v>545</v>
      </c>
      <c r="AG82" s="30">
        <v>155</v>
      </c>
      <c r="AH82" s="30">
        <v>8800</v>
      </c>
      <c r="AI82" s="30">
        <v>35000</v>
      </c>
      <c r="AJ82" s="30">
        <v>1580</v>
      </c>
      <c r="AK82" s="30">
        <v>643</v>
      </c>
      <c r="AL82" s="30">
        <v>150</v>
      </c>
      <c r="AM82" s="30">
        <v>8007</v>
      </c>
      <c r="AN82" s="30">
        <v>3900</v>
      </c>
      <c r="AO82" s="30">
        <v>80</v>
      </c>
      <c r="AP82" s="30" t="s">
        <v>42</v>
      </c>
      <c r="AQ82" s="30">
        <v>50</v>
      </c>
      <c r="AR82" s="30">
        <v>250</v>
      </c>
      <c r="AS82" s="30"/>
      <c r="AT82" s="82"/>
      <c r="AU82" s="82"/>
      <c r="AV82" s="82"/>
      <c r="AW82" s="82"/>
      <c r="AX82" s="82"/>
      <c r="AY82" s="82"/>
      <c r="AZ82" s="82"/>
      <c r="BA82" s="82"/>
      <c r="BB82" s="82"/>
      <c r="BC82" s="82"/>
      <c r="BD82" s="82"/>
      <c r="BE82" s="82"/>
      <c r="BF82" s="82"/>
      <c r="BG82" s="82"/>
      <c r="BH82" s="82"/>
      <c r="BI82" s="82"/>
      <c r="BJ82" s="82"/>
      <c r="BK82" s="82"/>
      <c r="BL82" s="82"/>
      <c r="BM82" s="82"/>
    </row>
    <row r="83" spans="1:65" s="6" customFormat="1" ht="50.4">
      <c r="A83" s="30">
        <v>45457</v>
      </c>
      <c r="B83" s="30" t="s">
        <v>200</v>
      </c>
      <c r="C83" s="31" t="s">
        <v>546</v>
      </c>
      <c r="D83" s="30" t="s">
        <v>42</v>
      </c>
      <c r="E83" s="30">
        <v>7</v>
      </c>
      <c r="F83" s="30">
        <v>557</v>
      </c>
      <c r="G83" s="30" t="s">
        <v>201</v>
      </c>
      <c r="H83" s="30">
        <v>1712024697</v>
      </c>
      <c r="I83" s="30" t="s">
        <v>202</v>
      </c>
      <c r="J83" s="30" t="s">
        <v>88</v>
      </c>
      <c r="K83" s="30" t="s">
        <v>137</v>
      </c>
      <c r="L83" s="30" t="s">
        <v>206</v>
      </c>
      <c r="M83" s="30">
        <v>20.949918</v>
      </c>
      <c r="N83" s="30">
        <v>92.253796100000002</v>
      </c>
      <c r="O83" s="30" t="s">
        <v>207</v>
      </c>
      <c r="P83" s="30">
        <v>1217</v>
      </c>
      <c r="Q83" s="30">
        <v>5842</v>
      </c>
      <c r="R83" s="30">
        <v>1217</v>
      </c>
      <c r="S83" s="30">
        <v>5842</v>
      </c>
      <c r="T83" s="31" t="s">
        <v>42</v>
      </c>
      <c r="U83" s="30">
        <v>75</v>
      </c>
      <c r="V83" s="31" t="s">
        <v>38</v>
      </c>
      <c r="W83" s="30">
        <v>6</v>
      </c>
      <c r="X83" s="30" t="s">
        <v>42</v>
      </c>
      <c r="Y83" s="30" t="s">
        <v>23</v>
      </c>
      <c r="Z83" s="31" t="s">
        <v>208</v>
      </c>
      <c r="AA83" s="30" t="s">
        <v>205</v>
      </c>
      <c r="AB83" s="30">
        <v>40</v>
      </c>
      <c r="AC83" s="30">
        <v>15</v>
      </c>
      <c r="AD83" s="30" t="s">
        <v>43</v>
      </c>
      <c r="AE83" s="30" t="s">
        <v>43</v>
      </c>
      <c r="AF83" s="31" t="s">
        <v>545</v>
      </c>
      <c r="AG83" s="30">
        <v>120</v>
      </c>
      <c r="AH83" s="30">
        <v>12000</v>
      </c>
      <c r="AI83" s="30">
        <v>9800</v>
      </c>
      <c r="AJ83" s="30">
        <v>5950</v>
      </c>
      <c r="AK83" s="30">
        <v>720</v>
      </c>
      <c r="AL83" s="30">
        <v>200</v>
      </c>
      <c r="AM83" s="30">
        <v>1180</v>
      </c>
      <c r="AN83" s="30">
        <v>400</v>
      </c>
      <c r="AO83" s="30">
        <v>90</v>
      </c>
      <c r="AP83" s="30" t="s">
        <v>42</v>
      </c>
      <c r="AQ83" s="30">
        <v>70</v>
      </c>
      <c r="AR83" s="30">
        <v>300</v>
      </c>
      <c r="AS83" s="31" t="s">
        <v>547</v>
      </c>
      <c r="AT83" s="82"/>
      <c r="AU83" s="82"/>
      <c r="AV83" s="82"/>
      <c r="AW83" s="82"/>
      <c r="AX83" s="82"/>
      <c r="AY83" s="82"/>
      <c r="AZ83" s="82"/>
      <c r="BA83" s="82"/>
      <c r="BB83" s="82"/>
      <c r="BC83" s="82"/>
      <c r="BD83" s="82"/>
      <c r="BE83" s="82"/>
      <c r="BF83" s="82"/>
      <c r="BG83" s="82"/>
      <c r="BH83" s="82"/>
      <c r="BI83" s="82"/>
      <c r="BJ83" s="82"/>
      <c r="BK83" s="82"/>
      <c r="BL83" s="82"/>
      <c r="BM83" s="82"/>
    </row>
    <row r="84" spans="1:65" ht="55.15" customHeight="1">
      <c r="A84" s="30">
        <v>45473</v>
      </c>
      <c r="B84" s="30" t="s">
        <v>228</v>
      </c>
      <c r="C84" s="31" t="s">
        <v>0</v>
      </c>
      <c r="D84" s="30" t="s">
        <v>42</v>
      </c>
      <c r="E84" s="30">
        <v>4</v>
      </c>
      <c r="F84" s="30">
        <v>250</v>
      </c>
      <c r="G84" s="30" t="s">
        <v>551</v>
      </c>
      <c r="H84" s="29">
        <v>1817669660</v>
      </c>
      <c r="I84" s="30" t="s">
        <v>552</v>
      </c>
      <c r="J84" s="30" t="s">
        <v>74</v>
      </c>
      <c r="K84" s="30" t="s">
        <v>212</v>
      </c>
      <c r="L84" s="30" t="s">
        <v>229</v>
      </c>
      <c r="M84" s="30">
        <v>21.181688000000001</v>
      </c>
      <c r="N84" s="30">
        <v>92.136259999999993</v>
      </c>
      <c r="O84" s="30" t="s">
        <v>553</v>
      </c>
      <c r="P84" s="30">
        <v>1335</v>
      </c>
      <c r="Q84" s="30">
        <v>6600</v>
      </c>
      <c r="R84" s="30">
        <v>1000</v>
      </c>
      <c r="S84" s="30">
        <v>5000</v>
      </c>
      <c r="T84" s="31" t="s">
        <v>42</v>
      </c>
      <c r="U84" s="30">
        <v>20</v>
      </c>
      <c r="V84" s="30" t="s">
        <v>38</v>
      </c>
      <c r="W84" s="30">
        <v>5</v>
      </c>
      <c r="X84" s="30" t="s">
        <v>42</v>
      </c>
      <c r="Y84" s="30" t="s">
        <v>26</v>
      </c>
      <c r="Z84" s="30" t="s">
        <v>109</v>
      </c>
      <c r="AA84" s="30" t="s">
        <v>554</v>
      </c>
      <c r="AB84" s="30">
        <v>0</v>
      </c>
      <c r="AC84" s="30">
        <v>500</v>
      </c>
      <c r="AD84" s="30" t="s">
        <v>43</v>
      </c>
      <c r="AE84" s="30" t="s">
        <v>42</v>
      </c>
      <c r="AF84" s="30" t="s">
        <v>109</v>
      </c>
      <c r="AG84" s="30">
        <v>1800</v>
      </c>
      <c r="AH84" s="30">
        <v>3500</v>
      </c>
      <c r="AI84" s="30">
        <v>7000</v>
      </c>
      <c r="AJ84" s="30">
        <v>500</v>
      </c>
      <c r="AK84" s="30">
        <v>1200</v>
      </c>
      <c r="AL84" s="30">
        <v>500</v>
      </c>
      <c r="AM84" s="30">
        <v>1800</v>
      </c>
      <c r="AN84" s="30" t="s">
        <v>555</v>
      </c>
      <c r="AO84" s="30">
        <v>150</v>
      </c>
      <c r="AP84" s="30" t="s">
        <v>43</v>
      </c>
      <c r="AQ84" s="30" t="s">
        <v>109</v>
      </c>
      <c r="AR84" s="30">
        <v>200</v>
      </c>
      <c r="AS84" s="31"/>
    </row>
    <row r="85" spans="1:65" ht="33.6">
      <c r="A85" s="30">
        <v>45473</v>
      </c>
      <c r="B85" s="30" t="s">
        <v>228</v>
      </c>
      <c r="C85" s="31" t="s">
        <v>0</v>
      </c>
      <c r="D85" s="30" t="s">
        <v>42</v>
      </c>
      <c r="E85" s="30">
        <v>39</v>
      </c>
      <c r="F85" s="30">
        <v>1335</v>
      </c>
      <c r="G85" s="31" t="s">
        <v>556</v>
      </c>
      <c r="H85" s="32">
        <v>1711989777</v>
      </c>
      <c r="I85" s="30" t="s">
        <v>557</v>
      </c>
      <c r="J85" s="30" t="s">
        <v>76</v>
      </c>
      <c r="K85" s="31" t="s">
        <v>558</v>
      </c>
      <c r="L85" s="31" t="s">
        <v>295</v>
      </c>
      <c r="M85" s="30">
        <v>21.0920913</v>
      </c>
      <c r="N85" s="30">
        <v>92.082855899999998</v>
      </c>
      <c r="O85" s="31" t="s">
        <v>559</v>
      </c>
      <c r="P85" s="30">
        <v>5235</v>
      </c>
      <c r="Q85" s="30">
        <v>26260</v>
      </c>
      <c r="R85" s="30">
        <v>11500</v>
      </c>
      <c r="S85" s="30">
        <v>56000</v>
      </c>
      <c r="T85" s="31" t="s">
        <v>42</v>
      </c>
      <c r="U85" s="30">
        <v>250</v>
      </c>
      <c r="V85" s="30" t="s">
        <v>38</v>
      </c>
      <c r="W85" s="30" t="s">
        <v>560</v>
      </c>
      <c r="X85" s="30" t="s">
        <v>42</v>
      </c>
      <c r="Y85" s="30" t="s">
        <v>25</v>
      </c>
      <c r="Z85" s="30" t="s">
        <v>109</v>
      </c>
      <c r="AA85" s="31" t="s">
        <v>561</v>
      </c>
      <c r="AB85" s="31"/>
      <c r="AC85" s="30">
        <v>3500</v>
      </c>
      <c r="AD85" s="30" t="s">
        <v>42</v>
      </c>
      <c r="AE85" s="30" t="s">
        <v>42</v>
      </c>
      <c r="AF85" s="30" t="s">
        <v>109</v>
      </c>
      <c r="AG85" s="30">
        <v>17000</v>
      </c>
      <c r="AH85" s="30">
        <v>56000</v>
      </c>
      <c r="AI85" s="30"/>
      <c r="AJ85" s="30">
        <v>600</v>
      </c>
      <c r="AK85" s="30">
        <v>29650</v>
      </c>
      <c r="AL85" s="30">
        <v>22893</v>
      </c>
      <c r="AM85" s="30">
        <v>1703</v>
      </c>
      <c r="AN85" s="31" t="s">
        <v>562</v>
      </c>
      <c r="AO85" s="30">
        <v>2100</v>
      </c>
      <c r="AP85" s="30" t="s">
        <v>42</v>
      </c>
      <c r="AQ85" s="30">
        <v>5000</v>
      </c>
      <c r="AR85" s="30" t="s">
        <v>563</v>
      </c>
      <c r="AS85" s="30"/>
    </row>
    <row r="86" spans="1:65" ht="55.15" customHeight="1">
      <c r="A86" s="30">
        <v>45473</v>
      </c>
      <c r="B86" s="30" t="s">
        <v>228</v>
      </c>
      <c r="C86" s="31" t="s">
        <v>0</v>
      </c>
      <c r="D86" s="30" t="s">
        <v>42</v>
      </c>
      <c r="E86" s="30">
        <v>27</v>
      </c>
      <c r="F86" s="30">
        <v>134</v>
      </c>
      <c r="G86" s="30" t="s">
        <v>564</v>
      </c>
      <c r="H86" s="29">
        <v>1890662958</v>
      </c>
      <c r="I86" s="30" t="s">
        <v>565</v>
      </c>
      <c r="J86" s="30" t="s">
        <v>81</v>
      </c>
      <c r="K86" s="31" t="s">
        <v>566</v>
      </c>
      <c r="L86" s="30" t="s">
        <v>296</v>
      </c>
      <c r="M86" s="30" t="s">
        <v>567</v>
      </c>
      <c r="N86" s="30" t="s">
        <v>568</v>
      </c>
      <c r="O86" s="31" t="s">
        <v>569</v>
      </c>
      <c r="P86" s="30">
        <v>314</v>
      </c>
      <c r="Q86" s="30">
        <v>1532</v>
      </c>
      <c r="R86" s="30">
        <f>S86/5</f>
        <v>80</v>
      </c>
      <c r="S86" s="30">
        <v>400</v>
      </c>
      <c r="T86" s="30" t="s">
        <v>43</v>
      </c>
      <c r="U86" s="30"/>
      <c r="V86" s="30" t="s">
        <v>38</v>
      </c>
      <c r="W86" s="30">
        <v>5</v>
      </c>
      <c r="X86" s="30" t="s">
        <v>42</v>
      </c>
      <c r="Y86" s="30" t="s">
        <v>26</v>
      </c>
      <c r="Z86" s="30" t="s">
        <v>109</v>
      </c>
      <c r="AA86" s="30" t="s">
        <v>570</v>
      </c>
      <c r="AB86" s="30">
        <v>0</v>
      </c>
      <c r="AC86" s="30">
        <v>480</v>
      </c>
      <c r="AD86" s="30" t="s">
        <v>43</v>
      </c>
      <c r="AE86" s="30" t="s">
        <v>42</v>
      </c>
      <c r="AF86" s="30" t="s">
        <v>109</v>
      </c>
      <c r="AG86" s="30">
        <v>25</v>
      </c>
      <c r="AH86" s="30">
        <v>1600</v>
      </c>
      <c r="AI86" s="30">
        <v>35</v>
      </c>
      <c r="AJ86" s="30"/>
      <c r="AK86" s="30">
        <v>90</v>
      </c>
      <c r="AL86" s="30">
        <v>99</v>
      </c>
      <c r="AM86" s="30">
        <v>29</v>
      </c>
      <c r="AN86" s="31" t="s">
        <v>571</v>
      </c>
      <c r="AO86" s="30">
        <v>46</v>
      </c>
      <c r="AP86" s="30" t="s">
        <v>43</v>
      </c>
      <c r="AQ86" s="30" t="s">
        <v>109</v>
      </c>
      <c r="AR86" s="30">
        <v>4</v>
      </c>
      <c r="AS86" s="31"/>
    </row>
    <row r="87" spans="1:65" ht="55.15" customHeight="1">
      <c r="A87" s="30">
        <v>45473</v>
      </c>
      <c r="B87" s="30" t="s">
        <v>228</v>
      </c>
      <c r="C87" s="31" t="s">
        <v>0</v>
      </c>
      <c r="D87" s="30" t="s">
        <v>42</v>
      </c>
      <c r="E87" s="30"/>
      <c r="F87" s="30">
        <v>134</v>
      </c>
      <c r="G87" s="30" t="s">
        <v>564</v>
      </c>
      <c r="H87" s="29">
        <v>1890662958</v>
      </c>
      <c r="I87" s="30" t="s">
        <v>565</v>
      </c>
      <c r="J87" s="30" t="s">
        <v>81</v>
      </c>
      <c r="K87" s="31" t="s">
        <v>566</v>
      </c>
      <c r="L87" s="30" t="s">
        <v>297</v>
      </c>
      <c r="M87" s="30" t="s">
        <v>567</v>
      </c>
      <c r="N87" s="30" t="s">
        <v>568</v>
      </c>
      <c r="O87" s="31" t="s">
        <v>569</v>
      </c>
      <c r="P87" s="30">
        <v>311</v>
      </c>
      <c r="Q87" s="30">
        <v>1501</v>
      </c>
      <c r="R87" s="30">
        <f t="shared" ref="R87:R100" si="0">S87/5</f>
        <v>80</v>
      </c>
      <c r="S87" s="30">
        <v>400</v>
      </c>
      <c r="T87" s="30" t="s">
        <v>43</v>
      </c>
      <c r="U87" s="30"/>
      <c r="V87" s="30" t="s">
        <v>38</v>
      </c>
      <c r="W87" s="30">
        <v>5</v>
      </c>
      <c r="X87" s="30" t="s">
        <v>42</v>
      </c>
      <c r="Y87" s="30" t="s">
        <v>26</v>
      </c>
      <c r="Z87" s="30" t="s">
        <v>109</v>
      </c>
      <c r="AA87" s="30" t="s">
        <v>570</v>
      </c>
      <c r="AB87" s="30">
        <v>0</v>
      </c>
      <c r="AC87" s="30">
        <v>320</v>
      </c>
      <c r="AD87" s="30" t="s">
        <v>43</v>
      </c>
      <c r="AE87" s="30" t="s">
        <v>42</v>
      </c>
      <c r="AF87" s="30" t="s">
        <v>109</v>
      </c>
      <c r="AG87" s="30">
        <v>30</v>
      </c>
      <c r="AH87" s="30">
        <v>1100</v>
      </c>
      <c r="AI87" s="30">
        <v>31</v>
      </c>
      <c r="AJ87" s="30"/>
      <c r="AK87" s="30">
        <v>80</v>
      </c>
      <c r="AL87" s="30">
        <v>90</v>
      </c>
      <c r="AM87" s="30">
        <v>25</v>
      </c>
      <c r="AN87" s="31" t="s">
        <v>571</v>
      </c>
      <c r="AO87" s="30">
        <v>42</v>
      </c>
      <c r="AP87" s="30" t="s">
        <v>43</v>
      </c>
      <c r="AQ87" s="30" t="s">
        <v>109</v>
      </c>
      <c r="AR87" s="30">
        <v>5</v>
      </c>
      <c r="AS87" s="31"/>
    </row>
    <row r="88" spans="1:65" ht="55.15" customHeight="1">
      <c r="A88" s="30">
        <v>45473</v>
      </c>
      <c r="B88" s="30" t="s">
        <v>228</v>
      </c>
      <c r="C88" s="31" t="s">
        <v>0</v>
      </c>
      <c r="D88" s="30" t="s">
        <v>42</v>
      </c>
      <c r="E88" s="30"/>
      <c r="F88" s="30">
        <v>134</v>
      </c>
      <c r="G88" s="30" t="s">
        <v>564</v>
      </c>
      <c r="H88" s="29">
        <v>1890662958</v>
      </c>
      <c r="I88" s="30" t="s">
        <v>565</v>
      </c>
      <c r="J88" s="30" t="s">
        <v>81</v>
      </c>
      <c r="K88" s="31" t="s">
        <v>566</v>
      </c>
      <c r="L88" s="30" t="s">
        <v>298</v>
      </c>
      <c r="M88" s="30" t="s">
        <v>572</v>
      </c>
      <c r="N88" s="30" t="s">
        <v>573</v>
      </c>
      <c r="O88" s="31" t="s">
        <v>569</v>
      </c>
      <c r="P88" s="30">
        <v>315</v>
      </c>
      <c r="Q88" s="30">
        <v>1541</v>
      </c>
      <c r="R88" s="30">
        <f t="shared" si="0"/>
        <v>80</v>
      </c>
      <c r="S88" s="30">
        <v>400</v>
      </c>
      <c r="T88" s="30" t="s">
        <v>43</v>
      </c>
      <c r="U88" s="30"/>
      <c r="V88" s="30" t="s">
        <v>38</v>
      </c>
      <c r="W88" s="30">
        <v>5</v>
      </c>
      <c r="X88" s="30" t="s">
        <v>42</v>
      </c>
      <c r="Y88" s="30" t="s">
        <v>26</v>
      </c>
      <c r="Z88" s="30" t="s">
        <v>109</v>
      </c>
      <c r="AA88" s="30" t="s">
        <v>570</v>
      </c>
      <c r="AB88" s="30">
        <v>0</v>
      </c>
      <c r="AC88" s="30">
        <v>450</v>
      </c>
      <c r="AD88" s="30" t="s">
        <v>43</v>
      </c>
      <c r="AE88" s="30" t="s">
        <v>42</v>
      </c>
      <c r="AF88" s="30" t="s">
        <v>109</v>
      </c>
      <c r="AG88" s="30">
        <v>42</v>
      </c>
      <c r="AH88" s="30">
        <v>1030</v>
      </c>
      <c r="AI88" s="30">
        <v>45</v>
      </c>
      <c r="AJ88" s="30"/>
      <c r="AK88" s="30">
        <v>88</v>
      </c>
      <c r="AL88" s="30">
        <v>89</v>
      </c>
      <c r="AM88" s="30">
        <v>27</v>
      </c>
      <c r="AN88" s="31" t="s">
        <v>571</v>
      </c>
      <c r="AO88" s="30">
        <v>55</v>
      </c>
      <c r="AP88" s="30" t="s">
        <v>43</v>
      </c>
      <c r="AQ88" s="30" t="s">
        <v>109</v>
      </c>
      <c r="AR88" s="30">
        <v>7</v>
      </c>
      <c r="AS88" s="31"/>
    </row>
    <row r="89" spans="1:65" ht="55.15" customHeight="1">
      <c r="A89" s="30">
        <v>45473</v>
      </c>
      <c r="B89" s="30" t="s">
        <v>228</v>
      </c>
      <c r="C89" s="31" t="s">
        <v>0</v>
      </c>
      <c r="D89" s="30" t="s">
        <v>42</v>
      </c>
      <c r="E89" s="30"/>
      <c r="F89" s="30">
        <v>134</v>
      </c>
      <c r="G89" s="30" t="s">
        <v>564</v>
      </c>
      <c r="H89" s="29">
        <v>1890662958</v>
      </c>
      <c r="I89" s="30" t="s">
        <v>565</v>
      </c>
      <c r="J89" s="30" t="s">
        <v>81</v>
      </c>
      <c r="K89" s="31" t="s">
        <v>566</v>
      </c>
      <c r="L89" s="30" t="s">
        <v>299</v>
      </c>
      <c r="M89" s="30" t="s">
        <v>574</v>
      </c>
      <c r="N89" s="30" t="s">
        <v>575</v>
      </c>
      <c r="O89" s="31" t="s">
        <v>569</v>
      </c>
      <c r="P89" s="30">
        <v>215</v>
      </c>
      <c r="Q89" s="30">
        <v>1052</v>
      </c>
      <c r="R89" s="30">
        <f t="shared" si="0"/>
        <v>80</v>
      </c>
      <c r="S89" s="30">
        <v>400</v>
      </c>
      <c r="T89" s="30" t="s">
        <v>43</v>
      </c>
      <c r="U89" s="30"/>
      <c r="V89" s="30" t="s">
        <v>38</v>
      </c>
      <c r="W89" s="30">
        <v>5</v>
      </c>
      <c r="X89" s="30" t="s">
        <v>42</v>
      </c>
      <c r="Y89" s="30" t="s">
        <v>26</v>
      </c>
      <c r="Z89" s="30" t="s">
        <v>109</v>
      </c>
      <c r="AA89" s="30" t="s">
        <v>570</v>
      </c>
      <c r="AB89" s="30">
        <v>0</v>
      </c>
      <c r="AC89" s="30">
        <v>445</v>
      </c>
      <c r="AD89" s="30" t="s">
        <v>43</v>
      </c>
      <c r="AE89" s="30" t="s">
        <v>42</v>
      </c>
      <c r="AF89" s="30" t="s">
        <v>109</v>
      </c>
      <c r="AG89" s="30">
        <v>40</v>
      </c>
      <c r="AH89" s="30">
        <v>980</v>
      </c>
      <c r="AI89" s="30">
        <v>42</v>
      </c>
      <c r="AJ89" s="30"/>
      <c r="AK89" s="30">
        <v>85</v>
      </c>
      <c r="AL89" s="30">
        <v>93</v>
      </c>
      <c r="AM89" s="30">
        <v>30</v>
      </c>
      <c r="AN89" s="31" t="s">
        <v>571</v>
      </c>
      <c r="AO89" s="30">
        <v>38</v>
      </c>
      <c r="AP89" s="30" t="s">
        <v>43</v>
      </c>
      <c r="AQ89" s="30" t="s">
        <v>109</v>
      </c>
      <c r="AR89" s="30">
        <v>10</v>
      </c>
      <c r="AS89" s="31"/>
    </row>
    <row r="90" spans="1:65" ht="55.15" customHeight="1">
      <c r="A90" s="30">
        <v>45473</v>
      </c>
      <c r="B90" s="30" t="s">
        <v>228</v>
      </c>
      <c r="C90" s="31" t="s">
        <v>0</v>
      </c>
      <c r="D90" s="30" t="s">
        <v>42</v>
      </c>
      <c r="E90" s="30"/>
      <c r="F90" s="30">
        <v>134</v>
      </c>
      <c r="G90" s="30" t="s">
        <v>564</v>
      </c>
      <c r="H90" s="29">
        <v>1890662958</v>
      </c>
      <c r="I90" s="30" t="s">
        <v>565</v>
      </c>
      <c r="J90" s="30" t="s">
        <v>81</v>
      </c>
      <c r="K90" s="31" t="s">
        <v>566</v>
      </c>
      <c r="L90" s="30" t="s">
        <v>300</v>
      </c>
      <c r="M90" s="30" t="s">
        <v>576</v>
      </c>
      <c r="N90" s="30" t="s">
        <v>577</v>
      </c>
      <c r="O90" s="31" t="s">
        <v>569</v>
      </c>
      <c r="P90" s="30">
        <v>78</v>
      </c>
      <c r="Q90" s="30">
        <v>406</v>
      </c>
      <c r="R90" s="30">
        <f t="shared" si="0"/>
        <v>120</v>
      </c>
      <c r="S90" s="30">
        <v>600</v>
      </c>
      <c r="T90" s="30" t="s">
        <v>43</v>
      </c>
      <c r="U90" s="30"/>
      <c r="V90" s="30" t="s">
        <v>38</v>
      </c>
      <c r="W90" s="30">
        <v>5</v>
      </c>
      <c r="X90" s="30" t="s">
        <v>42</v>
      </c>
      <c r="Y90" s="30" t="s">
        <v>26</v>
      </c>
      <c r="Z90" s="30" t="s">
        <v>109</v>
      </c>
      <c r="AA90" s="30" t="s">
        <v>570</v>
      </c>
      <c r="AB90" s="30">
        <v>0</v>
      </c>
      <c r="AC90" s="30">
        <v>510</v>
      </c>
      <c r="AD90" s="30" t="s">
        <v>43</v>
      </c>
      <c r="AE90" s="30" t="s">
        <v>42</v>
      </c>
      <c r="AF90" s="30" t="s">
        <v>109</v>
      </c>
      <c r="AG90" s="30">
        <v>55</v>
      </c>
      <c r="AH90" s="30">
        <v>1167</v>
      </c>
      <c r="AI90" s="30">
        <v>67</v>
      </c>
      <c r="AJ90" s="30"/>
      <c r="AK90" s="30">
        <v>93</v>
      </c>
      <c r="AL90" s="30">
        <v>106</v>
      </c>
      <c r="AM90" s="30">
        <v>31</v>
      </c>
      <c r="AN90" s="31" t="s">
        <v>571</v>
      </c>
      <c r="AO90" s="30">
        <v>54</v>
      </c>
      <c r="AP90" s="30" t="s">
        <v>43</v>
      </c>
      <c r="AQ90" s="30" t="s">
        <v>109</v>
      </c>
      <c r="AR90" s="30">
        <v>4</v>
      </c>
      <c r="AS90" s="31"/>
    </row>
    <row r="91" spans="1:65" ht="55.15" customHeight="1">
      <c r="A91" s="30">
        <v>45473</v>
      </c>
      <c r="B91" s="30" t="s">
        <v>228</v>
      </c>
      <c r="C91" s="31" t="s">
        <v>0</v>
      </c>
      <c r="D91" s="30" t="s">
        <v>42</v>
      </c>
      <c r="E91" s="30"/>
      <c r="F91" s="30">
        <v>134</v>
      </c>
      <c r="G91" s="30" t="s">
        <v>564</v>
      </c>
      <c r="H91" s="29">
        <v>1890662958</v>
      </c>
      <c r="I91" s="30" t="s">
        <v>565</v>
      </c>
      <c r="J91" s="30" t="s">
        <v>81</v>
      </c>
      <c r="K91" s="31" t="s">
        <v>578</v>
      </c>
      <c r="L91" s="30" t="s">
        <v>301</v>
      </c>
      <c r="M91" s="30" t="s">
        <v>579</v>
      </c>
      <c r="N91" s="30" t="s">
        <v>580</v>
      </c>
      <c r="O91" s="30" t="s">
        <v>581</v>
      </c>
      <c r="P91" s="30">
        <v>173</v>
      </c>
      <c r="Q91" s="30">
        <v>937</v>
      </c>
      <c r="R91" s="30">
        <f t="shared" si="0"/>
        <v>76</v>
      </c>
      <c r="S91" s="30">
        <v>380</v>
      </c>
      <c r="T91" s="30" t="s">
        <v>43</v>
      </c>
      <c r="U91" s="30"/>
      <c r="V91" s="30" t="s">
        <v>38</v>
      </c>
      <c r="W91" s="30">
        <v>5</v>
      </c>
      <c r="X91" s="30" t="s">
        <v>42</v>
      </c>
      <c r="Y91" s="30" t="s">
        <v>26</v>
      </c>
      <c r="Z91" s="30" t="s">
        <v>109</v>
      </c>
      <c r="AA91" s="30" t="s">
        <v>570</v>
      </c>
      <c r="AB91" s="30">
        <v>0</v>
      </c>
      <c r="AC91" s="30">
        <v>490</v>
      </c>
      <c r="AD91" s="30" t="s">
        <v>43</v>
      </c>
      <c r="AE91" s="30" t="s">
        <v>42</v>
      </c>
      <c r="AF91" s="30" t="s">
        <v>109</v>
      </c>
      <c r="AG91" s="30">
        <v>49</v>
      </c>
      <c r="AH91" s="30">
        <v>1298</v>
      </c>
      <c r="AI91" s="30">
        <v>32</v>
      </c>
      <c r="AJ91" s="30"/>
      <c r="AK91" s="30">
        <v>95</v>
      </c>
      <c r="AL91" s="30">
        <v>95</v>
      </c>
      <c r="AM91" s="30">
        <v>28</v>
      </c>
      <c r="AN91" s="31" t="s">
        <v>571</v>
      </c>
      <c r="AO91" s="30">
        <v>48</v>
      </c>
      <c r="AP91" s="30" t="s">
        <v>43</v>
      </c>
      <c r="AQ91" s="30" t="s">
        <v>109</v>
      </c>
      <c r="AR91" s="30">
        <v>2</v>
      </c>
      <c r="AS91" s="31"/>
    </row>
    <row r="92" spans="1:65" ht="55.15" customHeight="1">
      <c r="A92" s="30">
        <v>45473</v>
      </c>
      <c r="B92" s="30" t="s">
        <v>228</v>
      </c>
      <c r="C92" s="31" t="s">
        <v>0</v>
      </c>
      <c r="D92" s="30" t="s">
        <v>42</v>
      </c>
      <c r="E92" s="30"/>
      <c r="F92" s="30">
        <v>134</v>
      </c>
      <c r="G92" s="30" t="s">
        <v>564</v>
      </c>
      <c r="H92" s="29">
        <v>1890662958</v>
      </c>
      <c r="I92" s="30" t="s">
        <v>565</v>
      </c>
      <c r="J92" s="30" t="s">
        <v>81</v>
      </c>
      <c r="K92" s="31" t="s">
        <v>578</v>
      </c>
      <c r="L92" s="30" t="s">
        <v>302</v>
      </c>
      <c r="M92" s="31" t="s">
        <v>582</v>
      </c>
      <c r="N92" s="31" t="s">
        <v>583</v>
      </c>
      <c r="O92" s="30" t="s">
        <v>581</v>
      </c>
      <c r="P92" s="30">
        <v>297</v>
      </c>
      <c r="Q92" s="30">
        <v>1351</v>
      </c>
      <c r="R92" s="30">
        <f t="shared" si="0"/>
        <v>76</v>
      </c>
      <c r="S92" s="30">
        <v>380</v>
      </c>
      <c r="T92" s="30" t="s">
        <v>43</v>
      </c>
      <c r="U92" s="30"/>
      <c r="V92" s="30" t="s">
        <v>38</v>
      </c>
      <c r="W92" s="30">
        <v>5</v>
      </c>
      <c r="X92" s="30" t="s">
        <v>42</v>
      </c>
      <c r="Y92" s="30" t="s">
        <v>26</v>
      </c>
      <c r="Z92" s="30" t="s">
        <v>109</v>
      </c>
      <c r="AA92" s="30" t="s">
        <v>570</v>
      </c>
      <c r="AB92" s="30">
        <v>0</v>
      </c>
      <c r="AC92" s="30">
        <v>390</v>
      </c>
      <c r="AD92" s="30" t="s">
        <v>43</v>
      </c>
      <c r="AE92" s="30" t="s">
        <v>42</v>
      </c>
      <c r="AF92" s="30" t="s">
        <v>109</v>
      </c>
      <c r="AG92" s="30">
        <v>27</v>
      </c>
      <c r="AH92" s="30">
        <v>1304</v>
      </c>
      <c r="AI92" s="30">
        <v>25</v>
      </c>
      <c r="AJ92" s="30"/>
      <c r="AK92" s="30">
        <v>79</v>
      </c>
      <c r="AL92" s="30">
        <v>87</v>
      </c>
      <c r="AM92" s="30">
        <v>35</v>
      </c>
      <c r="AN92" s="31" t="s">
        <v>571</v>
      </c>
      <c r="AO92" s="30">
        <v>33</v>
      </c>
      <c r="AP92" s="30" t="s">
        <v>43</v>
      </c>
      <c r="AQ92" s="30" t="s">
        <v>109</v>
      </c>
      <c r="AR92" s="30">
        <v>8</v>
      </c>
      <c r="AS92" s="31"/>
    </row>
    <row r="93" spans="1:65" ht="55.15" customHeight="1">
      <c r="A93" s="30">
        <v>45473</v>
      </c>
      <c r="B93" s="30" t="s">
        <v>228</v>
      </c>
      <c r="C93" s="31" t="s">
        <v>0</v>
      </c>
      <c r="D93" s="30" t="s">
        <v>42</v>
      </c>
      <c r="E93" s="30"/>
      <c r="F93" s="30">
        <v>134</v>
      </c>
      <c r="G93" s="30" t="s">
        <v>564</v>
      </c>
      <c r="H93" s="29">
        <v>1890662958</v>
      </c>
      <c r="I93" s="30" t="s">
        <v>565</v>
      </c>
      <c r="J93" s="30" t="s">
        <v>81</v>
      </c>
      <c r="K93" s="31" t="s">
        <v>578</v>
      </c>
      <c r="L93" s="30" t="s">
        <v>303</v>
      </c>
      <c r="M93" s="30" t="s">
        <v>584</v>
      </c>
      <c r="N93" s="30" t="s">
        <v>585</v>
      </c>
      <c r="O93" s="30" t="s">
        <v>581</v>
      </c>
      <c r="P93" s="30">
        <v>226</v>
      </c>
      <c r="Q93" s="30">
        <v>1102</v>
      </c>
      <c r="R93" s="30">
        <f t="shared" si="0"/>
        <v>76</v>
      </c>
      <c r="S93" s="30">
        <v>380</v>
      </c>
      <c r="T93" s="30" t="s">
        <v>43</v>
      </c>
      <c r="U93" s="30"/>
      <c r="V93" s="30" t="s">
        <v>38</v>
      </c>
      <c r="W93" s="30">
        <v>5</v>
      </c>
      <c r="X93" s="30" t="s">
        <v>42</v>
      </c>
      <c r="Y93" s="30" t="s">
        <v>26</v>
      </c>
      <c r="Z93" s="30" t="s">
        <v>109</v>
      </c>
      <c r="AA93" s="30" t="s">
        <v>570</v>
      </c>
      <c r="AB93" s="30">
        <v>0</v>
      </c>
      <c r="AC93" s="30">
        <v>434</v>
      </c>
      <c r="AD93" s="30" t="s">
        <v>43</v>
      </c>
      <c r="AE93" s="30" t="s">
        <v>42</v>
      </c>
      <c r="AF93" s="30" t="s">
        <v>109</v>
      </c>
      <c r="AG93" s="30">
        <v>44</v>
      </c>
      <c r="AH93" s="30">
        <v>1250</v>
      </c>
      <c r="AI93" s="30">
        <v>29</v>
      </c>
      <c r="AJ93" s="30"/>
      <c r="AK93" s="30">
        <v>85</v>
      </c>
      <c r="AL93" s="30">
        <v>110</v>
      </c>
      <c r="AM93" s="30">
        <v>38</v>
      </c>
      <c r="AN93" s="31" t="s">
        <v>571</v>
      </c>
      <c r="AO93" s="30">
        <v>31</v>
      </c>
      <c r="AP93" s="30" t="s">
        <v>43</v>
      </c>
      <c r="AQ93" s="30" t="s">
        <v>109</v>
      </c>
      <c r="AR93" s="30">
        <v>9</v>
      </c>
      <c r="AS93" s="31"/>
    </row>
    <row r="94" spans="1:65" ht="55.15" customHeight="1">
      <c r="A94" s="30">
        <v>45473</v>
      </c>
      <c r="B94" s="30" t="s">
        <v>228</v>
      </c>
      <c r="C94" s="31" t="s">
        <v>0</v>
      </c>
      <c r="D94" s="30" t="s">
        <v>42</v>
      </c>
      <c r="E94" s="30"/>
      <c r="F94" s="30">
        <v>134</v>
      </c>
      <c r="G94" s="30" t="s">
        <v>564</v>
      </c>
      <c r="H94" s="29">
        <v>1890662958</v>
      </c>
      <c r="I94" s="30" t="s">
        <v>565</v>
      </c>
      <c r="J94" s="30" t="s">
        <v>81</v>
      </c>
      <c r="K94" s="31" t="s">
        <v>578</v>
      </c>
      <c r="L94" s="30" t="s">
        <v>304</v>
      </c>
      <c r="M94" s="30" t="s">
        <v>586</v>
      </c>
      <c r="N94" s="30" t="s">
        <v>587</v>
      </c>
      <c r="O94" s="30" t="s">
        <v>581</v>
      </c>
      <c r="P94" s="30">
        <v>237</v>
      </c>
      <c r="Q94" s="30">
        <v>1272</v>
      </c>
      <c r="R94" s="30">
        <f t="shared" si="0"/>
        <v>76</v>
      </c>
      <c r="S94" s="30">
        <v>380</v>
      </c>
      <c r="T94" s="30" t="s">
        <v>43</v>
      </c>
      <c r="U94" s="30"/>
      <c r="V94" s="30" t="s">
        <v>38</v>
      </c>
      <c r="W94" s="30">
        <v>5</v>
      </c>
      <c r="X94" s="30" t="s">
        <v>42</v>
      </c>
      <c r="Y94" s="30" t="s">
        <v>26</v>
      </c>
      <c r="Z94" s="30" t="s">
        <v>109</v>
      </c>
      <c r="AA94" s="30" t="s">
        <v>570</v>
      </c>
      <c r="AB94" s="30">
        <v>0</v>
      </c>
      <c r="AC94" s="30">
        <v>525</v>
      </c>
      <c r="AD94" s="30" t="s">
        <v>43</v>
      </c>
      <c r="AE94" s="30" t="s">
        <v>42</v>
      </c>
      <c r="AF94" s="30" t="s">
        <v>109</v>
      </c>
      <c r="AG94" s="30">
        <v>39</v>
      </c>
      <c r="AH94" s="30">
        <v>1360</v>
      </c>
      <c r="AI94" s="30">
        <v>27</v>
      </c>
      <c r="AJ94" s="30"/>
      <c r="AK94" s="30">
        <v>74</v>
      </c>
      <c r="AL94" s="30">
        <v>98</v>
      </c>
      <c r="AM94" s="30">
        <v>28</v>
      </c>
      <c r="AN94" s="31" t="s">
        <v>571</v>
      </c>
      <c r="AO94" s="30">
        <v>38</v>
      </c>
      <c r="AP94" s="30" t="s">
        <v>43</v>
      </c>
      <c r="AQ94" s="30" t="s">
        <v>109</v>
      </c>
      <c r="AR94" s="30">
        <v>6</v>
      </c>
      <c r="AS94" s="31"/>
    </row>
    <row r="95" spans="1:65" ht="55.15" customHeight="1">
      <c r="A95" s="30">
        <v>45473</v>
      </c>
      <c r="B95" s="30" t="s">
        <v>228</v>
      </c>
      <c r="C95" s="31" t="s">
        <v>0</v>
      </c>
      <c r="D95" s="30" t="s">
        <v>42</v>
      </c>
      <c r="E95" s="30"/>
      <c r="F95" s="30">
        <v>134</v>
      </c>
      <c r="G95" s="30" t="s">
        <v>564</v>
      </c>
      <c r="H95" s="29">
        <v>1890662958</v>
      </c>
      <c r="I95" s="30" t="s">
        <v>565</v>
      </c>
      <c r="J95" s="30" t="s">
        <v>81</v>
      </c>
      <c r="K95" s="31" t="s">
        <v>578</v>
      </c>
      <c r="L95" s="30" t="s">
        <v>305</v>
      </c>
      <c r="M95" s="30" t="s">
        <v>579</v>
      </c>
      <c r="N95" s="30" t="s">
        <v>588</v>
      </c>
      <c r="O95" s="30" t="s">
        <v>581</v>
      </c>
      <c r="P95" s="30">
        <v>243</v>
      </c>
      <c r="Q95" s="30">
        <v>1223</v>
      </c>
      <c r="R95" s="30">
        <f t="shared" si="0"/>
        <v>80</v>
      </c>
      <c r="S95" s="30">
        <v>400</v>
      </c>
      <c r="T95" s="30" t="s">
        <v>43</v>
      </c>
      <c r="U95" s="30"/>
      <c r="V95" s="30" t="s">
        <v>38</v>
      </c>
      <c r="W95" s="30">
        <v>5</v>
      </c>
      <c r="X95" s="30" t="s">
        <v>42</v>
      </c>
      <c r="Y95" s="30" t="s">
        <v>26</v>
      </c>
      <c r="Z95" s="30" t="s">
        <v>109</v>
      </c>
      <c r="AA95" s="30" t="s">
        <v>570</v>
      </c>
      <c r="AB95" s="30">
        <v>0</v>
      </c>
      <c r="AC95" s="30">
        <v>427</v>
      </c>
      <c r="AD95" s="30" t="s">
        <v>43</v>
      </c>
      <c r="AE95" s="30" t="s">
        <v>42</v>
      </c>
      <c r="AF95" s="30" t="s">
        <v>109</v>
      </c>
      <c r="AG95" s="30">
        <v>41</v>
      </c>
      <c r="AH95" s="30">
        <v>890</v>
      </c>
      <c r="AI95" s="30">
        <v>41</v>
      </c>
      <c r="AJ95" s="30"/>
      <c r="AK95" s="30">
        <v>94</v>
      </c>
      <c r="AL95" s="30">
        <v>120</v>
      </c>
      <c r="AM95" s="30">
        <v>26</v>
      </c>
      <c r="AN95" s="31" t="s">
        <v>571</v>
      </c>
      <c r="AO95" s="30">
        <v>35</v>
      </c>
      <c r="AP95" s="30" t="s">
        <v>43</v>
      </c>
      <c r="AQ95" s="30" t="s">
        <v>109</v>
      </c>
      <c r="AR95" s="30">
        <v>5</v>
      </c>
      <c r="AS95" s="31"/>
    </row>
    <row r="96" spans="1:65" ht="55.15" customHeight="1">
      <c r="A96" s="30">
        <v>45473</v>
      </c>
      <c r="B96" s="30" t="s">
        <v>228</v>
      </c>
      <c r="C96" s="31" t="s">
        <v>0</v>
      </c>
      <c r="D96" s="30" t="s">
        <v>42</v>
      </c>
      <c r="E96" s="30"/>
      <c r="F96" s="30">
        <v>134</v>
      </c>
      <c r="G96" s="30" t="s">
        <v>564</v>
      </c>
      <c r="H96" s="29">
        <v>1890662958</v>
      </c>
      <c r="I96" s="30" t="s">
        <v>565</v>
      </c>
      <c r="J96" s="30" t="s">
        <v>81</v>
      </c>
      <c r="K96" s="31" t="s">
        <v>578</v>
      </c>
      <c r="L96" s="30" t="s">
        <v>306</v>
      </c>
      <c r="M96" s="30" t="s">
        <v>589</v>
      </c>
      <c r="N96" s="30" t="s">
        <v>585</v>
      </c>
      <c r="O96" s="30" t="s">
        <v>581</v>
      </c>
      <c r="P96" s="30">
        <v>268</v>
      </c>
      <c r="Q96" s="30">
        <v>1292</v>
      </c>
      <c r="R96" s="30">
        <f t="shared" si="0"/>
        <v>76</v>
      </c>
      <c r="S96" s="30">
        <v>380</v>
      </c>
      <c r="T96" s="30" t="s">
        <v>43</v>
      </c>
      <c r="U96" s="30"/>
      <c r="V96" s="30" t="s">
        <v>38</v>
      </c>
      <c r="W96" s="30">
        <v>5</v>
      </c>
      <c r="X96" s="30" t="s">
        <v>42</v>
      </c>
      <c r="Y96" s="30" t="s">
        <v>26</v>
      </c>
      <c r="Z96" s="30" t="s">
        <v>109</v>
      </c>
      <c r="AA96" s="30" t="s">
        <v>570</v>
      </c>
      <c r="AB96" s="30">
        <v>0</v>
      </c>
      <c r="AC96" s="30">
        <v>378</v>
      </c>
      <c r="AD96" s="30" t="s">
        <v>43</v>
      </c>
      <c r="AE96" s="30" t="s">
        <v>42</v>
      </c>
      <c r="AF96" s="30" t="s">
        <v>109</v>
      </c>
      <c r="AG96" s="30">
        <v>55</v>
      </c>
      <c r="AH96" s="30">
        <v>1239</v>
      </c>
      <c r="AI96" s="30">
        <v>20</v>
      </c>
      <c r="AJ96" s="30"/>
      <c r="AK96" s="30">
        <v>88</v>
      </c>
      <c r="AL96" s="30">
        <v>115</v>
      </c>
      <c r="AM96" s="30">
        <v>24</v>
      </c>
      <c r="AN96" s="31" t="s">
        <v>571</v>
      </c>
      <c r="AO96" s="30">
        <v>38</v>
      </c>
      <c r="AP96" s="30" t="s">
        <v>43</v>
      </c>
      <c r="AQ96" s="30" t="s">
        <v>109</v>
      </c>
      <c r="AR96" s="30">
        <v>3</v>
      </c>
      <c r="AS96" s="31"/>
    </row>
    <row r="97" spans="1:65" ht="55.15" customHeight="1">
      <c r="A97" s="30">
        <v>45473</v>
      </c>
      <c r="B97" s="30" t="s">
        <v>228</v>
      </c>
      <c r="C97" s="31" t="s">
        <v>0</v>
      </c>
      <c r="D97" s="30" t="s">
        <v>42</v>
      </c>
      <c r="E97" s="30"/>
      <c r="F97" s="30">
        <v>134</v>
      </c>
      <c r="G97" s="30" t="s">
        <v>564</v>
      </c>
      <c r="H97" s="29">
        <v>1890662958</v>
      </c>
      <c r="I97" s="30" t="s">
        <v>565</v>
      </c>
      <c r="J97" s="30" t="s">
        <v>81</v>
      </c>
      <c r="K97" s="31" t="s">
        <v>590</v>
      </c>
      <c r="L97" s="30" t="s">
        <v>307</v>
      </c>
      <c r="M97" s="30" t="s">
        <v>591</v>
      </c>
      <c r="N97" s="30" t="s">
        <v>592</v>
      </c>
      <c r="O97" s="31" t="s">
        <v>593</v>
      </c>
      <c r="P97" s="30">
        <v>273</v>
      </c>
      <c r="Q97" s="30">
        <v>1388</v>
      </c>
      <c r="R97" s="30">
        <f t="shared" si="0"/>
        <v>80</v>
      </c>
      <c r="S97" s="30">
        <v>400</v>
      </c>
      <c r="T97" s="31" t="s">
        <v>42</v>
      </c>
      <c r="U97" s="30">
        <v>20</v>
      </c>
      <c r="V97" s="30" t="s">
        <v>38</v>
      </c>
      <c r="W97" s="30">
        <v>5</v>
      </c>
      <c r="X97" s="30" t="s">
        <v>42</v>
      </c>
      <c r="Y97" s="30" t="s">
        <v>26</v>
      </c>
      <c r="Z97" s="30" t="s">
        <v>109</v>
      </c>
      <c r="AA97" s="30" t="s">
        <v>570</v>
      </c>
      <c r="AB97" s="30">
        <v>0</v>
      </c>
      <c r="AC97" s="30">
        <v>520</v>
      </c>
      <c r="AD97" s="30" t="s">
        <v>43</v>
      </c>
      <c r="AE97" s="30" t="s">
        <v>42</v>
      </c>
      <c r="AF97" s="30" t="s">
        <v>109</v>
      </c>
      <c r="AG97" s="30">
        <v>77</v>
      </c>
      <c r="AH97" s="30">
        <v>1287</v>
      </c>
      <c r="AI97" s="30">
        <v>30</v>
      </c>
      <c r="AJ97" s="30"/>
      <c r="AK97" s="30">
        <v>98</v>
      </c>
      <c r="AL97" s="30">
        <v>113</v>
      </c>
      <c r="AM97" s="30">
        <v>33</v>
      </c>
      <c r="AN97" s="31" t="s">
        <v>571</v>
      </c>
      <c r="AO97" s="30">
        <v>32</v>
      </c>
      <c r="AP97" s="30" t="s">
        <v>43</v>
      </c>
      <c r="AQ97" s="30" t="s">
        <v>109</v>
      </c>
      <c r="AR97" s="30">
        <v>7</v>
      </c>
      <c r="AS97" s="31"/>
    </row>
    <row r="98" spans="1:65" ht="55.15" customHeight="1">
      <c r="A98" s="30">
        <v>45473</v>
      </c>
      <c r="B98" s="30" t="s">
        <v>228</v>
      </c>
      <c r="C98" s="31" t="s">
        <v>0</v>
      </c>
      <c r="D98" s="30" t="s">
        <v>42</v>
      </c>
      <c r="E98" s="30"/>
      <c r="F98" s="30">
        <v>134</v>
      </c>
      <c r="G98" s="30" t="s">
        <v>564</v>
      </c>
      <c r="H98" s="29">
        <v>1890662958</v>
      </c>
      <c r="I98" s="30" t="s">
        <v>565</v>
      </c>
      <c r="J98" s="30" t="s">
        <v>81</v>
      </c>
      <c r="K98" s="31" t="s">
        <v>590</v>
      </c>
      <c r="L98" s="30" t="s">
        <v>308</v>
      </c>
      <c r="M98" s="30" t="s">
        <v>594</v>
      </c>
      <c r="N98" s="30" t="s">
        <v>595</v>
      </c>
      <c r="O98" s="31" t="s">
        <v>593</v>
      </c>
      <c r="P98" s="30">
        <v>81</v>
      </c>
      <c r="Q98" s="30">
        <v>383</v>
      </c>
      <c r="R98" s="30">
        <f t="shared" si="0"/>
        <v>80</v>
      </c>
      <c r="S98" s="30">
        <v>400</v>
      </c>
      <c r="T98" s="30" t="s">
        <v>43</v>
      </c>
      <c r="U98" s="30"/>
      <c r="V98" s="30" t="s">
        <v>38</v>
      </c>
      <c r="W98" s="30">
        <v>5</v>
      </c>
      <c r="X98" s="30" t="s">
        <v>42</v>
      </c>
      <c r="Y98" s="30" t="s">
        <v>26</v>
      </c>
      <c r="Z98" s="30" t="s">
        <v>109</v>
      </c>
      <c r="AA98" s="30" t="s">
        <v>570</v>
      </c>
      <c r="AB98" s="30">
        <v>0</v>
      </c>
      <c r="AC98" s="30">
        <v>377</v>
      </c>
      <c r="AD98" s="30" t="s">
        <v>43</v>
      </c>
      <c r="AE98" s="30" t="s">
        <v>42</v>
      </c>
      <c r="AF98" s="30" t="s">
        <v>109</v>
      </c>
      <c r="AG98" s="30">
        <v>64</v>
      </c>
      <c r="AH98" s="30">
        <v>880</v>
      </c>
      <c r="AI98" s="30">
        <v>35</v>
      </c>
      <c r="AJ98" s="30"/>
      <c r="AK98" s="30">
        <v>83</v>
      </c>
      <c r="AL98" s="30">
        <v>89</v>
      </c>
      <c r="AM98" s="30">
        <v>31</v>
      </c>
      <c r="AN98" s="31" t="s">
        <v>571</v>
      </c>
      <c r="AO98" s="30">
        <v>36</v>
      </c>
      <c r="AP98" s="30" t="s">
        <v>43</v>
      </c>
      <c r="AQ98" s="30" t="s">
        <v>109</v>
      </c>
      <c r="AR98" s="30">
        <v>5</v>
      </c>
      <c r="AS98" s="31"/>
    </row>
    <row r="99" spans="1:65" ht="55.15" customHeight="1">
      <c r="A99" s="30">
        <v>45473</v>
      </c>
      <c r="B99" s="30" t="s">
        <v>228</v>
      </c>
      <c r="C99" s="31" t="s">
        <v>0</v>
      </c>
      <c r="D99" s="30" t="s">
        <v>42</v>
      </c>
      <c r="E99" s="30"/>
      <c r="F99" s="30">
        <v>134</v>
      </c>
      <c r="G99" s="30" t="s">
        <v>564</v>
      </c>
      <c r="H99" s="29">
        <v>1890662958</v>
      </c>
      <c r="I99" s="30" t="s">
        <v>565</v>
      </c>
      <c r="J99" s="30" t="s">
        <v>81</v>
      </c>
      <c r="K99" s="31" t="s">
        <v>590</v>
      </c>
      <c r="L99" s="30" t="s">
        <v>309</v>
      </c>
      <c r="M99" s="30" t="s">
        <v>596</v>
      </c>
      <c r="N99" s="30" t="s">
        <v>597</v>
      </c>
      <c r="O99" s="31" t="s">
        <v>593</v>
      </c>
      <c r="P99" s="30">
        <v>186</v>
      </c>
      <c r="Q99" s="30">
        <v>940</v>
      </c>
      <c r="R99" s="30">
        <f t="shared" si="0"/>
        <v>80</v>
      </c>
      <c r="S99" s="30">
        <v>400</v>
      </c>
      <c r="T99" s="30" t="s">
        <v>43</v>
      </c>
      <c r="U99" s="30"/>
      <c r="V99" s="30" t="s">
        <v>38</v>
      </c>
      <c r="W99" s="30">
        <v>5</v>
      </c>
      <c r="X99" s="30" t="s">
        <v>42</v>
      </c>
      <c r="Y99" s="30" t="s">
        <v>26</v>
      </c>
      <c r="Z99" s="30" t="s">
        <v>109</v>
      </c>
      <c r="AA99" s="30" t="s">
        <v>570</v>
      </c>
      <c r="AB99" s="30">
        <v>0</v>
      </c>
      <c r="AC99" s="30">
        <v>360</v>
      </c>
      <c r="AD99" s="30" t="s">
        <v>43</v>
      </c>
      <c r="AE99" s="30" t="s">
        <v>42</v>
      </c>
      <c r="AF99" s="30" t="s">
        <v>109</v>
      </c>
      <c r="AG99" s="30">
        <v>69</v>
      </c>
      <c r="AH99" s="30">
        <v>950</v>
      </c>
      <c r="AI99" s="30">
        <v>38</v>
      </c>
      <c r="AJ99" s="30"/>
      <c r="AK99" s="30">
        <v>78</v>
      </c>
      <c r="AL99" s="30">
        <v>116</v>
      </c>
      <c r="AM99" s="30">
        <v>29</v>
      </c>
      <c r="AN99" s="31" t="s">
        <v>571</v>
      </c>
      <c r="AO99" s="30">
        <v>47</v>
      </c>
      <c r="AP99" s="30" t="s">
        <v>43</v>
      </c>
      <c r="AQ99" s="30" t="s">
        <v>109</v>
      </c>
      <c r="AR99" s="30">
        <v>5</v>
      </c>
      <c r="AS99" s="31"/>
    </row>
    <row r="100" spans="1:65" ht="55.15" customHeight="1">
      <c r="A100" s="30">
        <v>45473</v>
      </c>
      <c r="B100" s="30" t="s">
        <v>228</v>
      </c>
      <c r="C100" s="31" t="s">
        <v>0</v>
      </c>
      <c r="D100" s="30" t="s">
        <v>42</v>
      </c>
      <c r="E100" s="30"/>
      <c r="F100" s="30">
        <v>134</v>
      </c>
      <c r="G100" s="30" t="s">
        <v>564</v>
      </c>
      <c r="H100" s="29">
        <v>1890662958</v>
      </c>
      <c r="I100" s="30" t="s">
        <v>565</v>
      </c>
      <c r="J100" s="30" t="s">
        <v>81</v>
      </c>
      <c r="K100" s="31" t="s">
        <v>590</v>
      </c>
      <c r="L100" s="30" t="s">
        <v>310</v>
      </c>
      <c r="M100" s="30" t="s">
        <v>598</v>
      </c>
      <c r="N100" s="30" t="s">
        <v>599</v>
      </c>
      <c r="O100" s="31" t="s">
        <v>593</v>
      </c>
      <c r="P100" s="30">
        <v>143</v>
      </c>
      <c r="Q100" s="30">
        <v>710</v>
      </c>
      <c r="R100" s="30">
        <f t="shared" si="0"/>
        <v>80</v>
      </c>
      <c r="S100" s="30">
        <v>400</v>
      </c>
      <c r="T100" s="30" t="s">
        <v>43</v>
      </c>
      <c r="U100" s="30"/>
      <c r="V100" s="30" t="s">
        <v>38</v>
      </c>
      <c r="W100" s="30">
        <v>5</v>
      </c>
      <c r="X100" s="30" t="s">
        <v>42</v>
      </c>
      <c r="Y100" s="30" t="s">
        <v>26</v>
      </c>
      <c r="Z100" s="30" t="s">
        <v>109</v>
      </c>
      <c r="AA100" s="30" t="s">
        <v>570</v>
      </c>
      <c r="AB100" s="30">
        <v>0</v>
      </c>
      <c r="AC100" s="30">
        <v>490</v>
      </c>
      <c r="AD100" s="30" t="s">
        <v>43</v>
      </c>
      <c r="AE100" s="30" t="s">
        <v>42</v>
      </c>
      <c r="AF100" s="30" t="s">
        <v>109</v>
      </c>
      <c r="AG100" s="30">
        <v>65</v>
      </c>
      <c r="AH100" s="30">
        <v>1030</v>
      </c>
      <c r="AI100" s="30">
        <v>29</v>
      </c>
      <c r="AJ100" s="30"/>
      <c r="AK100" s="30">
        <v>90</v>
      </c>
      <c r="AL100" s="30">
        <v>117</v>
      </c>
      <c r="AM100" s="30">
        <v>27</v>
      </c>
      <c r="AN100" s="31" t="s">
        <v>571</v>
      </c>
      <c r="AO100" s="30">
        <v>35</v>
      </c>
      <c r="AP100" s="30" t="s">
        <v>43</v>
      </c>
      <c r="AQ100" s="30" t="s">
        <v>109</v>
      </c>
      <c r="AR100" s="30">
        <v>9</v>
      </c>
      <c r="AS100" s="31"/>
    </row>
    <row r="101" spans="1:65" s="16" customFormat="1" ht="33.6">
      <c r="A101" s="30">
        <v>45473</v>
      </c>
      <c r="B101" s="36" t="s">
        <v>284</v>
      </c>
      <c r="C101" s="36" t="s">
        <v>0</v>
      </c>
      <c r="D101" s="40" t="s">
        <v>42</v>
      </c>
      <c r="E101" s="40">
        <v>43</v>
      </c>
      <c r="F101" s="40">
        <v>9210</v>
      </c>
      <c r="G101" s="40" t="s">
        <v>600</v>
      </c>
      <c r="H101" s="40">
        <v>1716458719</v>
      </c>
      <c r="I101" s="30" t="s">
        <v>601</v>
      </c>
      <c r="J101" s="40" t="s">
        <v>85</v>
      </c>
      <c r="K101" s="40" t="s">
        <v>145</v>
      </c>
      <c r="L101" s="40" t="s">
        <v>190</v>
      </c>
      <c r="M101" s="40">
        <v>21.087841000000001</v>
      </c>
      <c r="N101" s="40">
        <v>92.193640000000002</v>
      </c>
      <c r="O101" s="40" t="s">
        <v>602</v>
      </c>
      <c r="P101" s="40">
        <v>4549</v>
      </c>
      <c r="Q101" s="40">
        <v>23770</v>
      </c>
      <c r="R101" s="40">
        <v>4549</v>
      </c>
      <c r="S101" s="40">
        <v>25450</v>
      </c>
      <c r="T101" s="31" t="s">
        <v>42</v>
      </c>
      <c r="U101" s="40">
        <v>7899</v>
      </c>
      <c r="V101" s="40" t="s">
        <v>38</v>
      </c>
      <c r="W101" s="40">
        <v>7</v>
      </c>
      <c r="X101" s="30" t="s">
        <v>42</v>
      </c>
      <c r="Y101" s="36" t="s">
        <v>26</v>
      </c>
      <c r="Z101" s="40"/>
      <c r="AA101" s="36" t="s">
        <v>603</v>
      </c>
      <c r="AB101" s="40">
        <v>4359</v>
      </c>
      <c r="AC101" s="40">
        <v>3010</v>
      </c>
      <c r="AD101" s="40" t="s">
        <v>42</v>
      </c>
      <c r="AE101" s="30" t="s">
        <v>42</v>
      </c>
      <c r="AF101" s="40" t="s">
        <v>109</v>
      </c>
      <c r="AG101" s="40">
        <v>2200</v>
      </c>
      <c r="AH101" s="40">
        <v>25000</v>
      </c>
      <c r="AI101" s="40">
        <v>1250</v>
      </c>
      <c r="AJ101" s="40">
        <v>3480</v>
      </c>
      <c r="AK101" s="40">
        <v>24755</v>
      </c>
      <c r="AL101" s="40">
        <v>4225</v>
      </c>
      <c r="AM101" s="40">
        <v>25380</v>
      </c>
      <c r="AN101" s="36" t="s">
        <v>604</v>
      </c>
      <c r="AO101" s="40">
        <v>170</v>
      </c>
      <c r="AP101" s="40" t="s">
        <v>42</v>
      </c>
      <c r="AQ101" s="40">
        <v>250</v>
      </c>
      <c r="AR101" s="40">
        <v>1200</v>
      </c>
      <c r="AS101" s="40"/>
      <c r="AT101" s="83"/>
      <c r="AU101" s="83"/>
      <c r="AV101" s="83"/>
      <c r="AW101" s="83"/>
      <c r="AX101" s="83"/>
      <c r="AY101" s="83"/>
      <c r="AZ101" s="83"/>
      <c r="BA101" s="83"/>
      <c r="BB101" s="83"/>
      <c r="BC101" s="83"/>
      <c r="BD101" s="83"/>
      <c r="BE101" s="83"/>
      <c r="BF101" s="83"/>
      <c r="BG101" s="83"/>
      <c r="BH101" s="83"/>
      <c r="BI101" s="83"/>
      <c r="BJ101" s="83"/>
      <c r="BK101" s="83"/>
      <c r="BL101" s="83"/>
      <c r="BM101" s="83"/>
    </row>
    <row r="102" spans="1:65" customFormat="1" ht="16.8">
      <c r="A102" s="30">
        <v>45473</v>
      </c>
      <c r="B102" s="40" t="s">
        <v>605</v>
      </c>
      <c r="C102" s="40" t="s">
        <v>0</v>
      </c>
      <c r="D102" s="40" t="s">
        <v>42</v>
      </c>
      <c r="E102" s="40">
        <v>8</v>
      </c>
      <c r="F102" s="40">
        <v>222</v>
      </c>
      <c r="G102" s="40" t="s">
        <v>606</v>
      </c>
      <c r="H102" s="40">
        <v>1690175350</v>
      </c>
      <c r="I102" s="30" t="s">
        <v>607</v>
      </c>
      <c r="J102" s="40" t="s">
        <v>82</v>
      </c>
      <c r="K102" s="40" t="s">
        <v>340</v>
      </c>
      <c r="L102" s="40" t="s">
        <v>608</v>
      </c>
      <c r="M102" s="40">
        <v>21.174230000000001</v>
      </c>
      <c r="N102" s="40">
        <v>92.148830000000004</v>
      </c>
      <c r="O102" s="40" t="s">
        <v>609</v>
      </c>
      <c r="P102" s="40">
        <v>1451</v>
      </c>
      <c r="Q102" s="40">
        <v>7255</v>
      </c>
      <c r="R102" s="40">
        <v>1500</v>
      </c>
      <c r="S102" s="40">
        <v>7500</v>
      </c>
      <c r="T102" s="30" t="s">
        <v>43</v>
      </c>
      <c r="U102" s="40"/>
      <c r="V102" s="40" t="s">
        <v>38</v>
      </c>
      <c r="W102" s="40">
        <v>6</v>
      </c>
      <c r="X102" s="30" t="s">
        <v>42</v>
      </c>
      <c r="Y102" s="40" t="s">
        <v>27</v>
      </c>
      <c r="Z102" s="40" t="s">
        <v>610</v>
      </c>
      <c r="AA102" s="40" t="s">
        <v>611</v>
      </c>
      <c r="AB102" s="40">
        <v>270</v>
      </c>
      <c r="AC102" s="40">
        <v>50</v>
      </c>
      <c r="AD102" s="40" t="s">
        <v>42</v>
      </c>
      <c r="AE102" s="30" t="s">
        <v>42</v>
      </c>
      <c r="AF102" s="40" t="s">
        <v>612</v>
      </c>
      <c r="AG102" s="40">
        <v>1267</v>
      </c>
      <c r="AH102" s="40">
        <v>9008</v>
      </c>
      <c r="AI102" s="40">
        <v>1890</v>
      </c>
      <c r="AJ102" s="40">
        <v>435</v>
      </c>
      <c r="AK102" s="40">
        <v>7222</v>
      </c>
      <c r="AL102" s="40">
        <v>781</v>
      </c>
      <c r="AM102" s="40">
        <v>1267</v>
      </c>
      <c r="AN102" s="40"/>
      <c r="AO102" s="40">
        <v>320</v>
      </c>
      <c r="AP102" s="40" t="s">
        <v>43</v>
      </c>
      <c r="AQ102" s="40">
        <v>25</v>
      </c>
      <c r="AR102" s="40" t="s">
        <v>168</v>
      </c>
      <c r="AS102" s="40"/>
      <c r="AT102" s="82"/>
      <c r="AU102" s="82"/>
      <c r="AV102" s="82"/>
      <c r="AW102" s="82"/>
      <c r="AX102" s="82"/>
      <c r="AY102" s="82"/>
      <c r="AZ102" s="82"/>
      <c r="BA102" s="82"/>
      <c r="BB102" s="82"/>
      <c r="BC102" s="82"/>
      <c r="BD102" s="82"/>
      <c r="BE102" s="82"/>
      <c r="BF102" s="82"/>
      <c r="BG102" s="82"/>
      <c r="BH102" s="82"/>
      <c r="BI102" s="82"/>
      <c r="BJ102" s="82"/>
      <c r="BK102" s="82"/>
      <c r="BL102" s="82"/>
      <c r="BM102" s="82"/>
    </row>
    <row r="103" spans="1:65" customFormat="1" ht="16.8">
      <c r="A103" s="30">
        <v>45473</v>
      </c>
      <c r="B103" s="40" t="s">
        <v>605</v>
      </c>
      <c r="C103" s="40" t="s">
        <v>0</v>
      </c>
      <c r="D103" s="40" t="s">
        <v>42</v>
      </c>
      <c r="E103" s="40">
        <v>10</v>
      </c>
      <c r="F103" s="40">
        <v>195</v>
      </c>
      <c r="G103" s="40" t="s">
        <v>606</v>
      </c>
      <c r="H103" s="40">
        <v>1690175350</v>
      </c>
      <c r="I103" s="30" t="s">
        <v>607</v>
      </c>
      <c r="J103" s="40" t="s">
        <v>82</v>
      </c>
      <c r="K103" s="40" t="s">
        <v>149</v>
      </c>
      <c r="L103" s="40" t="s">
        <v>613</v>
      </c>
      <c r="M103" s="40">
        <v>21.185230000000001</v>
      </c>
      <c r="N103" s="40">
        <v>92.196830000000006</v>
      </c>
      <c r="O103" s="40" t="s">
        <v>609</v>
      </c>
      <c r="P103" s="40">
        <v>1609</v>
      </c>
      <c r="Q103" s="40">
        <v>8045</v>
      </c>
      <c r="R103" s="40">
        <v>1650</v>
      </c>
      <c r="S103" s="40">
        <v>8250</v>
      </c>
      <c r="T103" s="30" t="s">
        <v>43</v>
      </c>
      <c r="U103" s="40"/>
      <c r="V103" s="40" t="s">
        <v>38</v>
      </c>
      <c r="W103" s="40">
        <v>6</v>
      </c>
      <c r="X103" s="30" t="s">
        <v>42</v>
      </c>
      <c r="Y103" s="40" t="s">
        <v>23</v>
      </c>
      <c r="Z103" s="40"/>
      <c r="AA103" s="40" t="s">
        <v>614</v>
      </c>
      <c r="AB103" s="40">
        <v>240</v>
      </c>
      <c r="AC103" s="40">
        <v>50</v>
      </c>
      <c r="AD103" s="40" t="s">
        <v>42</v>
      </c>
      <c r="AE103" s="30" t="s">
        <v>42</v>
      </c>
      <c r="AF103" s="40" t="s">
        <v>612</v>
      </c>
      <c r="AG103" s="40">
        <v>1245</v>
      </c>
      <c r="AH103" s="40">
        <v>10913</v>
      </c>
      <c r="AI103" s="40">
        <v>1867</v>
      </c>
      <c r="AJ103" s="40">
        <v>564</v>
      </c>
      <c r="AK103" s="40">
        <v>6987</v>
      </c>
      <c r="AL103" s="40">
        <v>711</v>
      </c>
      <c r="AM103" s="40">
        <v>1245</v>
      </c>
      <c r="AN103" s="40"/>
      <c r="AO103" s="40">
        <v>290</v>
      </c>
      <c r="AP103" s="40" t="s">
        <v>43</v>
      </c>
      <c r="AQ103" s="30">
        <v>20</v>
      </c>
      <c r="AR103" s="40" t="s">
        <v>168</v>
      </c>
      <c r="AS103" s="40"/>
      <c r="AT103" s="82"/>
      <c r="AU103" s="82"/>
      <c r="AV103" s="82"/>
      <c r="AW103" s="82"/>
      <c r="AX103" s="82"/>
      <c r="AY103" s="82"/>
      <c r="AZ103" s="82"/>
      <c r="BA103" s="82"/>
      <c r="BB103" s="82"/>
      <c r="BC103" s="82"/>
      <c r="BD103" s="82"/>
      <c r="BE103" s="82"/>
      <c r="BF103" s="82"/>
      <c r="BG103" s="82"/>
      <c r="BH103" s="82"/>
      <c r="BI103" s="82"/>
      <c r="BJ103" s="82"/>
      <c r="BK103" s="82"/>
      <c r="BL103" s="82"/>
      <c r="BM103" s="82"/>
    </row>
    <row r="104" spans="1:65" customFormat="1" ht="16.8">
      <c r="A104" s="30">
        <v>45473</v>
      </c>
      <c r="B104" s="40" t="s">
        <v>605</v>
      </c>
      <c r="C104" s="40" t="s">
        <v>0</v>
      </c>
      <c r="D104" s="40" t="s">
        <v>42</v>
      </c>
      <c r="E104" s="40">
        <v>10</v>
      </c>
      <c r="F104" s="40">
        <v>60</v>
      </c>
      <c r="G104" s="40" t="s">
        <v>615</v>
      </c>
      <c r="H104" s="40">
        <v>1876000600</v>
      </c>
      <c r="I104" s="30" t="s">
        <v>616</v>
      </c>
      <c r="J104" s="40" t="s">
        <v>82</v>
      </c>
      <c r="K104" s="40" t="s">
        <v>145</v>
      </c>
      <c r="L104" s="40" t="s">
        <v>617</v>
      </c>
      <c r="M104" s="40">
        <v>21.183026999999999</v>
      </c>
      <c r="N104" s="40">
        <v>92.14631</v>
      </c>
      <c r="O104" s="40" t="s">
        <v>618</v>
      </c>
      <c r="P104" s="40">
        <v>1261</v>
      </c>
      <c r="Q104" s="40">
        <v>6305</v>
      </c>
      <c r="R104" s="40">
        <v>1300</v>
      </c>
      <c r="S104" s="40">
        <v>6500</v>
      </c>
      <c r="T104" s="30" t="s">
        <v>43</v>
      </c>
      <c r="U104" s="40"/>
      <c r="V104" s="40" t="s">
        <v>38</v>
      </c>
      <c r="W104" s="40">
        <v>6</v>
      </c>
      <c r="X104" s="30" t="s">
        <v>42</v>
      </c>
      <c r="Y104" s="40" t="s">
        <v>23</v>
      </c>
      <c r="Z104" s="40"/>
      <c r="AA104" s="40" t="s">
        <v>614</v>
      </c>
      <c r="AB104" s="40">
        <v>200</v>
      </c>
      <c r="AC104" s="40">
        <v>80</v>
      </c>
      <c r="AD104" s="40" t="s">
        <v>42</v>
      </c>
      <c r="AE104" s="30" t="s">
        <v>42</v>
      </c>
      <c r="AF104" s="40" t="s">
        <v>612</v>
      </c>
      <c r="AG104" s="40">
        <v>1440</v>
      </c>
      <c r="AH104" s="40">
        <v>8665</v>
      </c>
      <c r="AI104" s="40">
        <v>2159</v>
      </c>
      <c r="AJ104" s="40">
        <v>546</v>
      </c>
      <c r="AK104" s="40">
        <v>7854</v>
      </c>
      <c r="AL104" s="40">
        <v>811</v>
      </c>
      <c r="AM104" s="40">
        <v>1440</v>
      </c>
      <c r="AN104" s="40"/>
      <c r="AO104" s="40">
        <v>280</v>
      </c>
      <c r="AP104" s="40" t="s">
        <v>43</v>
      </c>
      <c r="AQ104" s="40">
        <v>35</v>
      </c>
      <c r="AR104" s="40" t="s">
        <v>168</v>
      </c>
      <c r="AS104" s="40"/>
      <c r="AT104" s="82"/>
      <c r="AU104" s="82"/>
      <c r="AV104" s="82"/>
      <c r="AW104" s="82"/>
      <c r="AX104" s="82"/>
      <c r="AY104" s="82"/>
      <c r="AZ104" s="82"/>
      <c r="BA104" s="82"/>
      <c r="BB104" s="82"/>
      <c r="BC104" s="82"/>
      <c r="BD104" s="82"/>
      <c r="BE104" s="82"/>
      <c r="BF104" s="82"/>
      <c r="BG104" s="82"/>
      <c r="BH104" s="82"/>
      <c r="BI104" s="82"/>
      <c r="BJ104" s="82"/>
      <c r="BK104" s="82"/>
      <c r="BL104" s="82"/>
      <c r="BM104" s="82"/>
    </row>
    <row r="105" spans="1:65" ht="16.8">
      <c r="A105" s="30">
        <v>45473</v>
      </c>
      <c r="B105" s="30" t="s">
        <v>282</v>
      </c>
      <c r="C105" s="30" t="s">
        <v>17</v>
      </c>
      <c r="D105" s="30" t="s">
        <v>42</v>
      </c>
      <c r="E105" s="30">
        <v>28</v>
      </c>
      <c r="F105" s="30">
        <v>666</v>
      </c>
      <c r="G105" s="40" t="s">
        <v>620</v>
      </c>
      <c r="H105" s="29">
        <v>1833676681</v>
      </c>
      <c r="I105" s="30" t="s">
        <v>621</v>
      </c>
      <c r="J105" s="30" t="s">
        <v>80</v>
      </c>
      <c r="K105" s="30" t="s">
        <v>145</v>
      </c>
      <c r="L105" s="30" t="s">
        <v>172</v>
      </c>
      <c r="M105" s="31">
        <v>21.195243000000001</v>
      </c>
      <c r="N105" s="31">
        <v>92.142723000000004</v>
      </c>
      <c r="O105" s="30" t="s">
        <v>622</v>
      </c>
      <c r="P105" s="30">
        <v>3971</v>
      </c>
      <c r="Q105" s="30">
        <v>18334</v>
      </c>
      <c r="R105" s="30">
        <v>4000</v>
      </c>
      <c r="S105" s="30">
        <v>20000</v>
      </c>
      <c r="T105" s="30" t="s">
        <v>169</v>
      </c>
      <c r="U105" s="30" t="s">
        <v>623</v>
      </c>
      <c r="V105" s="30" t="s">
        <v>38</v>
      </c>
      <c r="W105" s="30">
        <v>5</v>
      </c>
      <c r="X105" s="30" t="s">
        <v>43</v>
      </c>
      <c r="Y105" s="30" t="s">
        <v>26</v>
      </c>
      <c r="Z105" s="30" t="s">
        <v>624</v>
      </c>
      <c r="AA105" s="30" t="s">
        <v>625</v>
      </c>
      <c r="AB105" s="30">
        <v>540</v>
      </c>
      <c r="AC105" s="30">
        <v>375</v>
      </c>
      <c r="AD105" s="30" t="s">
        <v>43</v>
      </c>
      <c r="AE105" s="30" t="s">
        <v>169</v>
      </c>
      <c r="AF105" s="30"/>
      <c r="AG105" s="30">
        <v>1200</v>
      </c>
      <c r="AH105" s="30">
        <v>17987</v>
      </c>
      <c r="AI105" s="30">
        <v>11382</v>
      </c>
      <c r="AJ105" s="30">
        <v>41570</v>
      </c>
      <c r="AK105" s="30">
        <v>43636</v>
      </c>
      <c r="AL105" s="30">
        <v>400</v>
      </c>
      <c r="AM105" s="30">
        <v>350</v>
      </c>
      <c r="AN105" s="30"/>
      <c r="AO105" s="30">
        <v>480</v>
      </c>
      <c r="AP105" s="30" t="s">
        <v>43</v>
      </c>
      <c r="AQ105" s="30"/>
      <c r="AR105" s="30">
        <v>4000</v>
      </c>
      <c r="AS105" s="30"/>
    </row>
    <row r="106" spans="1:65">
      <c r="A106" s="3">
        <v>45513</v>
      </c>
      <c r="B106" s="3" t="s">
        <v>214</v>
      </c>
      <c r="C106" s="4" t="s">
        <v>17</v>
      </c>
      <c r="D106" s="3" t="s">
        <v>42</v>
      </c>
      <c r="E106" s="3">
        <v>4</v>
      </c>
      <c r="F106" s="3">
        <v>165</v>
      </c>
      <c r="G106" s="3" t="s">
        <v>630</v>
      </c>
      <c r="H106" s="3">
        <v>1812882686</v>
      </c>
      <c r="I106" s="84" t="s">
        <v>631</v>
      </c>
      <c r="J106" s="4" t="s">
        <v>83</v>
      </c>
      <c r="K106" s="4" t="s">
        <v>149</v>
      </c>
      <c r="L106" s="4" t="s">
        <v>632</v>
      </c>
      <c r="M106" s="3">
        <v>21.187732</v>
      </c>
      <c r="N106" s="3">
        <v>92.140873999999997</v>
      </c>
      <c r="O106" s="4" t="s">
        <v>633</v>
      </c>
      <c r="P106" s="3">
        <v>601</v>
      </c>
      <c r="Q106" s="85">
        <v>2787</v>
      </c>
      <c r="R106" s="85">
        <v>1000</v>
      </c>
      <c r="S106" s="85">
        <v>5000</v>
      </c>
      <c r="T106" s="85" t="s">
        <v>43</v>
      </c>
      <c r="U106" s="85"/>
      <c r="V106" s="85" t="s">
        <v>38</v>
      </c>
      <c r="W106" s="85">
        <v>6</v>
      </c>
      <c r="X106" s="85" t="s">
        <v>42</v>
      </c>
      <c r="Y106" s="3" t="s">
        <v>23</v>
      </c>
      <c r="Z106" s="3"/>
      <c r="AA106" s="3" t="s">
        <v>634</v>
      </c>
      <c r="AB106" s="3">
        <v>250</v>
      </c>
      <c r="AC106" s="3">
        <v>400</v>
      </c>
      <c r="AD106" s="3" t="s">
        <v>43</v>
      </c>
      <c r="AE106" s="3" t="s">
        <v>42</v>
      </c>
      <c r="AF106" s="3"/>
      <c r="AG106" s="3">
        <v>15</v>
      </c>
      <c r="AH106" s="3">
        <v>3120</v>
      </c>
      <c r="AI106" s="3">
        <v>1500</v>
      </c>
      <c r="AJ106" s="3">
        <v>30</v>
      </c>
      <c r="AK106" s="3">
        <v>2500</v>
      </c>
      <c r="AL106" s="3">
        <v>30</v>
      </c>
      <c r="AM106" s="3">
        <v>20</v>
      </c>
      <c r="AN106" s="3" t="s">
        <v>635</v>
      </c>
      <c r="AO106" s="3">
        <v>200</v>
      </c>
      <c r="AP106" s="3" t="s">
        <v>43</v>
      </c>
      <c r="AQ106" s="3"/>
      <c r="AR106" s="85"/>
      <c r="AS106" s="3"/>
      <c r="AT106" s="86"/>
      <c r="AU106" s="86"/>
      <c r="AV106" s="86"/>
      <c r="AW106" s="86"/>
      <c r="AX106" s="86"/>
      <c r="AY106" s="86"/>
      <c r="AZ106" s="86"/>
      <c r="BA106" s="86"/>
      <c r="BB106" s="86"/>
      <c r="BC106" s="86"/>
      <c r="BD106" s="86"/>
      <c r="BE106" s="86"/>
      <c r="BF106" s="86"/>
      <c r="BG106" s="86"/>
      <c r="BH106" s="86"/>
      <c r="BI106" s="86"/>
      <c r="BJ106" s="86"/>
      <c r="BK106" s="86"/>
      <c r="BL106" s="86"/>
      <c r="BM106" s="86"/>
    </row>
    <row r="107" spans="1:65">
      <c r="A107" s="87">
        <v>45513</v>
      </c>
      <c r="B107" s="87" t="s">
        <v>214</v>
      </c>
      <c r="C107" s="4" t="s">
        <v>17</v>
      </c>
      <c r="D107" s="3" t="s">
        <v>42</v>
      </c>
      <c r="E107" s="87">
        <v>4</v>
      </c>
      <c r="F107" s="3">
        <v>200</v>
      </c>
      <c r="G107" s="3" t="s">
        <v>636</v>
      </c>
      <c r="H107" s="3">
        <v>1813301660</v>
      </c>
      <c r="I107" s="88" t="s">
        <v>637</v>
      </c>
      <c r="J107" s="4" t="s">
        <v>87</v>
      </c>
      <c r="K107" s="4" t="s">
        <v>149</v>
      </c>
      <c r="L107" s="4" t="s">
        <v>215</v>
      </c>
      <c r="M107" s="3">
        <v>20.977315000000001</v>
      </c>
      <c r="N107" s="3">
        <v>92.242219000000006</v>
      </c>
      <c r="O107" s="51" t="s">
        <v>638</v>
      </c>
      <c r="P107" s="3">
        <v>600</v>
      </c>
      <c r="Q107" s="85">
        <v>3146</v>
      </c>
      <c r="R107" s="89">
        <v>1000</v>
      </c>
      <c r="S107" s="89">
        <v>5000</v>
      </c>
      <c r="T107" s="89" t="s">
        <v>43</v>
      </c>
      <c r="U107" s="89"/>
      <c r="V107" s="85" t="s">
        <v>38</v>
      </c>
      <c r="W107" s="85">
        <v>6</v>
      </c>
      <c r="X107" s="85" t="s">
        <v>42</v>
      </c>
      <c r="Y107" s="3" t="s">
        <v>26</v>
      </c>
      <c r="Z107" s="3"/>
      <c r="AA107" s="3" t="s">
        <v>639</v>
      </c>
      <c r="AB107" s="3">
        <v>40</v>
      </c>
      <c r="AC107" s="3">
        <v>90</v>
      </c>
      <c r="AD107" s="3" t="s">
        <v>43</v>
      </c>
      <c r="AE107" s="3" t="s">
        <v>42</v>
      </c>
      <c r="AF107" s="3"/>
      <c r="AG107" s="3">
        <v>30</v>
      </c>
      <c r="AH107" s="3">
        <v>900</v>
      </c>
      <c r="AI107" s="3">
        <v>1200</v>
      </c>
      <c r="AJ107" s="3">
        <v>10</v>
      </c>
      <c r="AK107" s="3">
        <v>1000</v>
      </c>
      <c r="AL107" s="3">
        <v>30</v>
      </c>
      <c r="AM107" s="3">
        <v>20</v>
      </c>
      <c r="AN107" s="3" t="s">
        <v>635</v>
      </c>
      <c r="AO107" s="3">
        <v>100</v>
      </c>
      <c r="AP107" s="3" t="s">
        <v>43</v>
      </c>
      <c r="AQ107" s="3"/>
      <c r="AR107" s="85"/>
      <c r="AS107" s="3"/>
      <c r="AT107" s="86"/>
      <c r="AU107" s="86"/>
      <c r="AV107" s="86"/>
      <c r="AW107" s="86"/>
      <c r="AX107" s="86"/>
      <c r="AY107" s="86"/>
      <c r="AZ107" s="86"/>
      <c r="BA107" s="86"/>
      <c r="BB107" s="86"/>
      <c r="BC107" s="86"/>
      <c r="BD107" s="86"/>
      <c r="BE107" s="86"/>
      <c r="BF107" s="86"/>
      <c r="BG107" s="86"/>
      <c r="BH107" s="86"/>
      <c r="BI107" s="86"/>
      <c r="BJ107" s="86"/>
      <c r="BK107" s="86"/>
      <c r="BL107" s="86"/>
      <c r="BM107" s="86"/>
    </row>
    <row r="108" spans="1:65">
      <c r="A108" s="3">
        <v>45513</v>
      </c>
      <c r="B108" s="3" t="s">
        <v>214</v>
      </c>
      <c r="C108" s="4" t="s">
        <v>17</v>
      </c>
      <c r="D108" s="3" t="s">
        <v>42</v>
      </c>
      <c r="E108" s="3">
        <v>6</v>
      </c>
      <c r="F108" s="3">
        <v>700</v>
      </c>
      <c r="G108" s="3" t="s">
        <v>640</v>
      </c>
      <c r="H108" s="3">
        <v>1767676860</v>
      </c>
      <c r="I108" s="3" t="s">
        <v>641</v>
      </c>
      <c r="J108" s="4" t="s">
        <v>89</v>
      </c>
      <c r="K108" s="4" t="s">
        <v>149</v>
      </c>
      <c r="L108" s="4" t="s">
        <v>210</v>
      </c>
      <c r="M108" s="3">
        <v>20.942409000000001</v>
      </c>
      <c r="N108" s="3">
        <v>92.257384000000002</v>
      </c>
      <c r="O108" s="4" t="s">
        <v>642</v>
      </c>
      <c r="P108" s="3">
        <v>1100</v>
      </c>
      <c r="Q108" s="85">
        <v>5500</v>
      </c>
      <c r="R108" s="85">
        <v>1800</v>
      </c>
      <c r="S108" s="85">
        <v>9000</v>
      </c>
      <c r="T108" s="85" t="s">
        <v>43</v>
      </c>
      <c r="U108" s="85"/>
      <c r="V108" s="85" t="s">
        <v>38</v>
      </c>
      <c r="W108" s="85">
        <v>6</v>
      </c>
      <c r="X108" s="85" t="s">
        <v>42</v>
      </c>
      <c r="Y108" s="3" t="s">
        <v>23</v>
      </c>
      <c r="Z108" s="3"/>
      <c r="AA108" s="3" t="s">
        <v>643</v>
      </c>
      <c r="AB108" s="3">
        <v>340</v>
      </c>
      <c r="AC108" s="3">
        <v>270</v>
      </c>
      <c r="AD108" s="3" t="s">
        <v>43</v>
      </c>
      <c r="AE108" s="3" t="s">
        <v>42</v>
      </c>
      <c r="AF108" s="3"/>
      <c r="AG108" s="3">
        <v>450</v>
      </c>
      <c r="AH108" s="3">
        <v>7000</v>
      </c>
      <c r="AI108" s="3">
        <v>0</v>
      </c>
      <c r="AJ108" s="3">
        <v>1500</v>
      </c>
      <c r="AK108" s="3">
        <v>4500</v>
      </c>
      <c r="AL108" s="3">
        <v>3600</v>
      </c>
      <c r="AM108" s="3">
        <v>1400</v>
      </c>
      <c r="AN108" s="3" t="s">
        <v>635</v>
      </c>
      <c r="AO108" s="3">
        <v>600</v>
      </c>
      <c r="AP108" s="3" t="s">
        <v>43</v>
      </c>
      <c r="AQ108" s="3"/>
      <c r="AR108" s="85"/>
      <c r="AS108" s="3"/>
    </row>
    <row r="109" spans="1:65">
      <c r="A109" s="50"/>
      <c r="B109" s="50"/>
      <c r="C109" s="50"/>
      <c r="D109" s="50"/>
      <c r="E109" s="50"/>
      <c r="F109" s="50"/>
      <c r="J109" s="50"/>
      <c r="K109" s="50"/>
      <c r="L109" s="50"/>
      <c r="M109" s="50"/>
      <c r="N109" s="50"/>
      <c r="P109" s="50"/>
      <c r="Q109" s="50"/>
      <c r="R109" s="50"/>
      <c r="S109" s="50"/>
      <c r="T109" s="50"/>
      <c r="U109" s="50"/>
      <c r="V109" s="50"/>
      <c r="W109" s="50"/>
      <c r="X109" s="50"/>
      <c r="Y109" s="50"/>
      <c r="AA109" s="50"/>
      <c r="AB109" s="50"/>
      <c r="AC109" s="50"/>
      <c r="AD109" s="50"/>
      <c r="AE109" s="50"/>
      <c r="AF109" s="50"/>
      <c r="AG109" s="50"/>
      <c r="AN109" s="90"/>
      <c r="AR109" s="90"/>
      <c r="AS109" s="50"/>
    </row>
    <row r="110" spans="1:65">
      <c r="A110" s="50"/>
      <c r="B110" s="50"/>
      <c r="C110" s="50"/>
      <c r="D110" s="50"/>
      <c r="E110" s="50"/>
      <c r="F110" s="50"/>
      <c r="J110" s="50"/>
      <c r="K110" s="50"/>
      <c r="L110" s="50"/>
      <c r="M110" s="50"/>
      <c r="N110" s="50"/>
      <c r="P110" s="50"/>
      <c r="Q110" s="50"/>
      <c r="R110" s="50"/>
      <c r="S110" s="50"/>
      <c r="T110" s="50"/>
      <c r="U110" s="50"/>
      <c r="V110" s="50"/>
      <c r="W110" s="50"/>
      <c r="X110" s="50"/>
      <c r="Y110" s="50"/>
      <c r="AA110" s="50"/>
      <c r="AB110" s="50"/>
      <c r="AC110" s="50"/>
      <c r="AD110" s="50"/>
      <c r="AE110" s="50"/>
      <c r="AF110" s="50"/>
      <c r="AG110" s="50"/>
      <c r="AH110" s="91"/>
      <c r="AI110" s="91"/>
      <c r="AJ110" s="91"/>
      <c r="AK110" s="91"/>
      <c r="AL110" s="91"/>
      <c r="AM110" s="91"/>
      <c r="AN110" s="92"/>
      <c r="AO110" s="91"/>
      <c r="AP110" s="91"/>
      <c r="AQ110" s="91"/>
      <c r="AR110" s="91"/>
      <c r="AS110" s="50"/>
    </row>
    <row r="111" spans="1:65">
      <c r="A111" s="50"/>
      <c r="B111" s="50"/>
      <c r="C111" s="50"/>
      <c r="D111" s="50"/>
      <c r="E111" s="50"/>
      <c r="F111" s="50"/>
      <c r="J111" s="50"/>
      <c r="K111" s="50"/>
      <c r="L111" s="50"/>
      <c r="M111" s="50"/>
      <c r="N111" s="50"/>
      <c r="P111" s="50"/>
      <c r="Q111" s="50"/>
      <c r="R111" s="50"/>
      <c r="S111" s="50"/>
      <c r="T111" s="50"/>
      <c r="U111" s="50"/>
      <c r="V111" s="50"/>
      <c r="W111" s="50"/>
      <c r="X111" s="50"/>
      <c r="Y111" s="50"/>
      <c r="AA111" s="50"/>
      <c r="AB111" s="50"/>
      <c r="AC111" s="50"/>
      <c r="AD111" s="50"/>
      <c r="AE111" s="50"/>
      <c r="AF111" s="50"/>
      <c r="AG111" s="50"/>
      <c r="AR111" s="90"/>
      <c r="AS111" s="50"/>
    </row>
    <row r="112" spans="1:65">
      <c r="A112" s="50"/>
      <c r="B112" s="50"/>
      <c r="C112" s="50"/>
      <c r="D112" s="50"/>
      <c r="E112" s="50"/>
      <c r="F112" s="50"/>
      <c r="J112" s="50"/>
      <c r="K112" s="50"/>
      <c r="L112" s="50"/>
      <c r="M112" s="50"/>
      <c r="N112" s="50"/>
      <c r="P112" s="50"/>
      <c r="Q112" s="50"/>
      <c r="R112" s="50"/>
      <c r="S112" s="50"/>
      <c r="T112" s="50"/>
      <c r="U112" s="50"/>
      <c r="V112" s="50"/>
      <c r="W112" s="50"/>
      <c r="X112" s="50"/>
      <c r="Y112" s="50"/>
      <c r="AA112" s="50"/>
      <c r="AB112" s="50"/>
      <c r="AC112" s="50"/>
      <c r="AD112" s="50"/>
      <c r="AE112" s="50"/>
      <c r="AF112" s="50"/>
      <c r="AG112" s="50"/>
      <c r="AH112" s="50"/>
      <c r="AI112" s="50"/>
      <c r="AJ112" s="50"/>
      <c r="AK112" s="50"/>
      <c r="AL112" s="50"/>
      <c r="AM112" s="50"/>
      <c r="AN112" s="50"/>
      <c r="AO112" s="50"/>
      <c r="AP112" s="50"/>
      <c r="AQ112" s="50"/>
      <c r="AR112" s="50"/>
      <c r="AS112" s="50"/>
    </row>
    <row r="113" spans="1:45">
      <c r="AN113" s="90"/>
    </row>
    <row r="114" spans="1:45">
      <c r="A114" s="50"/>
      <c r="B114" s="50"/>
      <c r="C114" s="50"/>
      <c r="D114" s="50"/>
      <c r="E114" s="50"/>
      <c r="F114" s="50"/>
      <c r="J114" s="50"/>
      <c r="K114" s="50"/>
      <c r="L114" s="50"/>
      <c r="M114" s="50"/>
      <c r="N114" s="50"/>
      <c r="P114" s="50"/>
      <c r="Q114" s="50"/>
      <c r="R114" s="50"/>
      <c r="S114" s="50"/>
      <c r="T114" s="50"/>
      <c r="U114" s="50"/>
      <c r="V114" s="50"/>
      <c r="W114" s="50"/>
      <c r="X114" s="50"/>
      <c r="Y114" s="50"/>
      <c r="AA114" s="50"/>
      <c r="AB114" s="50"/>
      <c r="AC114" s="50"/>
      <c r="AD114" s="50"/>
      <c r="AE114" s="50"/>
      <c r="AF114" s="50"/>
      <c r="AG114" s="50"/>
      <c r="AN114" s="90"/>
      <c r="AR114" s="90"/>
      <c r="AS114" s="50"/>
    </row>
    <row r="115" spans="1:45">
      <c r="A115" s="50"/>
      <c r="B115" s="50"/>
      <c r="C115" s="50"/>
      <c r="D115" s="50"/>
      <c r="E115" s="50"/>
      <c r="F115" s="50"/>
      <c r="J115" s="50"/>
      <c r="K115" s="50"/>
      <c r="L115" s="50"/>
      <c r="M115" s="50"/>
      <c r="N115" s="50"/>
      <c r="P115" s="50"/>
      <c r="Q115" s="50"/>
      <c r="R115" s="50"/>
      <c r="S115" s="50"/>
      <c r="T115" s="50"/>
      <c r="U115" s="50"/>
      <c r="V115" s="50"/>
      <c r="W115" s="50"/>
      <c r="X115" s="50"/>
      <c r="Y115" s="50"/>
      <c r="AA115" s="50"/>
      <c r="AB115" s="50"/>
      <c r="AC115" s="50"/>
      <c r="AD115" s="50"/>
      <c r="AE115" s="50"/>
      <c r="AF115" s="50"/>
      <c r="AG115" s="50"/>
      <c r="AN115" s="90"/>
      <c r="AR115" s="90"/>
      <c r="AS115" s="50"/>
    </row>
    <row r="117" spans="1:45">
      <c r="AH117" s="25"/>
      <c r="AI117" s="25"/>
      <c r="AJ117" s="25"/>
      <c r="AN117" s="90"/>
      <c r="AR117" s="90"/>
    </row>
    <row r="119" spans="1:45">
      <c r="AN119" s="90"/>
      <c r="AR119" s="90"/>
    </row>
  </sheetData>
  <autoFilter ref="A4:AS108" xr:uid="{00000000-0009-0000-0000-000002000000}"/>
  <dataConsolidate/>
  <mergeCells count="10">
    <mergeCell ref="K63:L63"/>
    <mergeCell ref="A1:I1"/>
    <mergeCell ref="AH3:AN3"/>
    <mergeCell ref="AO3:AR3"/>
    <mergeCell ref="V3:X3"/>
    <mergeCell ref="B3:I3"/>
    <mergeCell ref="J3:N3"/>
    <mergeCell ref="O3:Q3"/>
    <mergeCell ref="R3:U3"/>
    <mergeCell ref="A3:A4"/>
  </mergeCells>
  <dataValidations count="4">
    <dataValidation type="whole" allowBlank="1" showInputMessage="1" showErrorMessage="1" error="figures only (greater than 0)" prompt="figures only" sqref="F5:F15 F17:F21 F24:F30 F105:F1048576 F37:F100" xr:uid="{00000000-0002-0000-0200-000000000000}">
      <formula1>1</formula1>
      <formula2>10000000000</formula2>
    </dataValidation>
    <dataValidation type="decimal" allowBlank="1" showInputMessage="1" showErrorMessage="1" prompt="figures only" sqref="F31:F36 F101:F104" xr:uid="{00000000-0002-0000-0200-000001000000}">
      <formula1>1</formula1>
      <formula2>10000000000</formula2>
    </dataValidation>
    <dataValidation type="list" allowBlank="1" showErrorMessage="1" sqref="C31" xr:uid="{00000000-0002-0000-0200-000002000000}">
      <formula1>"Material Recovery Facility (MRF),Composting facility (only organics),Plastic recycling facility,Upcycling Center,Segregation site for drainage waste,Dumping point,MRF"</formula1>
    </dataValidation>
    <dataValidation allowBlank="1" showInputMessage="1" showErrorMessage="1" error="11 Digit phone number only" sqref="H44:I48 H50:I52" xr:uid="{00000000-0002-0000-0200-000003000000}"/>
  </dataValidations>
  <hyperlinks>
    <hyperlink ref="I84" r:id="rId1" xr:uid="{00000000-0004-0000-0200-000000000000}"/>
    <hyperlink ref="I85" r:id="rId2" xr:uid="{00000000-0004-0000-0200-000001000000}"/>
    <hyperlink ref="I86:I100" r:id="rId3" display="mdshahinur.alam@bdrcs.org" xr:uid="{00000000-0004-0000-0200-000002000000}"/>
    <hyperlink ref="I101" r:id="rId4" xr:uid="{00000000-0004-0000-0200-000003000000}"/>
    <hyperlink ref="I104" r:id="rId5" xr:uid="{00000000-0004-0000-0200-000004000000}"/>
    <hyperlink ref="I102" r:id="rId6" xr:uid="{00000000-0004-0000-0200-000005000000}"/>
    <hyperlink ref="I103" r:id="rId7" xr:uid="{00000000-0004-0000-0200-000006000000}"/>
    <hyperlink ref="I105" r:id="rId8" xr:uid="{00000000-0004-0000-0200-000007000000}"/>
    <hyperlink ref="G105" r:id="rId9" display="christ.rozario2024@gmail.com," xr:uid="{00000000-0004-0000-0200-000008000000}"/>
    <hyperlink ref="I106" r:id="rId10" xr:uid="{00000000-0004-0000-0200-000009000000}"/>
    <hyperlink ref="I107" r:id="rId11" xr:uid="{00000000-0004-0000-0200-00000A000000}"/>
  </hyperlinks>
  <pageMargins left="0.7" right="0.7" top="0.75" bottom="0.75" header="0.3" footer="0.3"/>
  <pageSetup orientation="portrait" r:id="rId12"/>
  <legacyDrawing r:id="rId1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4000000}">
          <x14:formula1>
            <xm:f>Dropdown!$E$2:$E$3</xm:f>
          </x14:formula1>
          <xm:sqref>X113:X1048576 D106:D1048576 X106:X111 AD106:AE111 AD113:AE1048576</xm:sqref>
        </x14:dataValidation>
        <x14:dataValidation type="list" allowBlank="1" showInputMessage="1" showErrorMessage="1" xr:uid="{00000000-0002-0000-0200-000005000000}">
          <x14:formula1>
            <xm:f>Dropdown!$A$2:$A$7</xm:f>
          </x14:formula1>
          <xm:sqref>C106:C1048576</xm:sqref>
        </x14:dataValidation>
        <x14:dataValidation type="list" allowBlank="1" showInputMessage="1" showErrorMessage="1" xr:uid="{00000000-0002-0000-0200-000006000000}">
          <x14:formula1>
            <xm:f>Dropdown!$D$2:$D$8</xm:f>
          </x14:formula1>
          <xm:sqref>W106:W111 W113:W1048576</xm:sqref>
        </x14:dataValidation>
        <x14:dataValidation type="list" allowBlank="1" showInputMessage="1" showErrorMessage="1" xr:uid="{00000000-0002-0000-0200-000007000000}">
          <x14:formula1>
            <xm:f>Dropdown!$C$2:$C$5</xm:f>
          </x14:formula1>
          <xm:sqref>V106:V111 V113:V1048576</xm:sqref>
        </x14:dataValidation>
        <x14:dataValidation type="list" allowBlank="1" showInputMessage="1" showErrorMessage="1" xr:uid="{00000000-0002-0000-0200-000008000000}">
          <x14:formula1>
            <xm:f>Dropdown!$B$2:$B$8</xm:f>
          </x14:formula1>
          <xm:sqref>Y106:Y111 Y113:Y1048576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J38"/>
  <sheetViews>
    <sheetView zoomScale="70" zoomScaleNormal="70" workbookViewId="0">
      <selection activeCell="B52" sqref="B52"/>
    </sheetView>
  </sheetViews>
  <sheetFormatPr defaultRowHeight="14.4"/>
  <cols>
    <col min="1" max="1" width="16.578125" bestFit="1" customWidth="1"/>
    <col min="2" max="2" width="60.15625" bestFit="1" customWidth="1"/>
    <col min="3" max="3" width="60" bestFit="1" customWidth="1"/>
    <col min="4" max="4" width="64.68359375" bestFit="1" customWidth="1"/>
    <col min="5" max="5" width="58.41796875" bestFit="1" customWidth="1"/>
    <col min="6" max="6" width="61.578125" bestFit="1" customWidth="1"/>
    <col min="7" max="7" width="58.83984375" bestFit="1" customWidth="1"/>
    <col min="8" max="8" width="64.15625" bestFit="1" customWidth="1"/>
    <col min="9" max="9" width="75.41796875" bestFit="1" customWidth="1"/>
    <col min="10" max="10" width="95.578125" bestFit="1" customWidth="1"/>
  </cols>
  <sheetData>
    <row r="3" spans="1:10">
      <c r="A3" s="27" t="s">
        <v>343</v>
      </c>
      <c r="B3" t="s">
        <v>365</v>
      </c>
      <c r="C3" t="s">
        <v>366</v>
      </c>
      <c r="D3" t="s">
        <v>367</v>
      </c>
      <c r="E3" t="s">
        <v>368</v>
      </c>
      <c r="F3" t="s">
        <v>369</v>
      </c>
      <c r="G3" t="s">
        <v>370</v>
      </c>
      <c r="H3" t="s">
        <v>371</v>
      </c>
      <c r="I3" t="s">
        <v>627</v>
      </c>
      <c r="J3" t="s">
        <v>372</v>
      </c>
    </row>
    <row r="4" spans="1:10">
      <c r="A4" s="6" t="s">
        <v>61</v>
      </c>
      <c r="B4">
        <v>45606</v>
      </c>
      <c r="C4">
        <v>0</v>
      </c>
      <c r="D4">
        <v>20988</v>
      </c>
      <c r="E4">
        <v>43864</v>
      </c>
      <c r="F4">
        <v>10</v>
      </c>
      <c r="G4">
        <v>9607</v>
      </c>
      <c r="H4">
        <v>4600</v>
      </c>
      <c r="I4">
        <v>0</v>
      </c>
      <c r="J4">
        <v>0</v>
      </c>
    </row>
    <row r="5" spans="1:10">
      <c r="A5" s="6" t="s">
        <v>63</v>
      </c>
      <c r="B5">
        <v>49838</v>
      </c>
      <c r="C5">
        <v>510</v>
      </c>
      <c r="D5">
        <v>20756</v>
      </c>
      <c r="E5">
        <v>30192</v>
      </c>
      <c r="F5">
        <v>682</v>
      </c>
      <c r="G5">
        <v>3677</v>
      </c>
      <c r="H5">
        <v>5510</v>
      </c>
      <c r="I5">
        <v>0</v>
      </c>
      <c r="J5">
        <v>0</v>
      </c>
    </row>
    <row r="6" spans="1:10">
      <c r="A6" s="6" t="s">
        <v>62</v>
      </c>
      <c r="B6">
        <v>32183</v>
      </c>
      <c r="C6">
        <v>0</v>
      </c>
      <c r="D6">
        <v>2252</v>
      </c>
      <c r="E6">
        <v>29552</v>
      </c>
      <c r="F6">
        <v>0</v>
      </c>
      <c r="G6">
        <v>2713</v>
      </c>
      <c r="H6">
        <v>1913</v>
      </c>
      <c r="I6">
        <v>0</v>
      </c>
      <c r="J6">
        <v>0</v>
      </c>
    </row>
    <row r="7" spans="1:10">
      <c r="A7" s="6" t="s">
        <v>124</v>
      </c>
      <c r="B7">
        <v>12425</v>
      </c>
      <c r="C7">
        <v>806</v>
      </c>
      <c r="D7">
        <v>12</v>
      </c>
      <c r="E7">
        <v>12384</v>
      </c>
      <c r="F7">
        <v>35</v>
      </c>
      <c r="G7">
        <v>812</v>
      </c>
      <c r="H7">
        <v>650</v>
      </c>
      <c r="I7">
        <v>0</v>
      </c>
      <c r="J7">
        <v>0</v>
      </c>
    </row>
    <row r="8" spans="1:10">
      <c r="A8" s="6" t="s">
        <v>64</v>
      </c>
      <c r="B8">
        <v>1800</v>
      </c>
      <c r="C8">
        <v>8907</v>
      </c>
      <c r="D8">
        <v>8679</v>
      </c>
      <c r="E8">
        <v>16796</v>
      </c>
      <c r="F8">
        <v>0</v>
      </c>
      <c r="G8">
        <v>8266</v>
      </c>
      <c r="H8">
        <v>3960</v>
      </c>
      <c r="I8">
        <v>0</v>
      </c>
      <c r="J8">
        <v>0</v>
      </c>
    </row>
    <row r="9" spans="1:10">
      <c r="A9" s="6" t="s">
        <v>65</v>
      </c>
      <c r="B9">
        <v>47500</v>
      </c>
      <c r="C9">
        <v>4500</v>
      </c>
      <c r="D9">
        <v>6500</v>
      </c>
      <c r="E9">
        <v>36393</v>
      </c>
      <c r="F9">
        <v>120</v>
      </c>
      <c r="G9">
        <v>7459</v>
      </c>
      <c r="H9">
        <v>9000</v>
      </c>
      <c r="I9">
        <v>120</v>
      </c>
      <c r="J9">
        <v>0</v>
      </c>
    </row>
    <row r="10" spans="1:10">
      <c r="A10" s="6" t="s">
        <v>66</v>
      </c>
      <c r="B10">
        <v>26231</v>
      </c>
      <c r="C10">
        <v>1821</v>
      </c>
      <c r="D10">
        <v>9523</v>
      </c>
      <c r="E10">
        <v>12710</v>
      </c>
      <c r="F10">
        <v>6234</v>
      </c>
      <c r="G10">
        <v>4350</v>
      </c>
      <c r="H10">
        <v>950</v>
      </c>
      <c r="I10">
        <v>0</v>
      </c>
      <c r="J10">
        <v>3420</v>
      </c>
    </row>
    <row r="11" spans="1:10">
      <c r="A11" s="6" t="s">
        <v>67</v>
      </c>
      <c r="B11">
        <v>11000</v>
      </c>
      <c r="C11">
        <v>8000</v>
      </c>
      <c r="D11">
        <v>4000</v>
      </c>
      <c r="E11">
        <v>16000</v>
      </c>
      <c r="F11">
        <v>3000</v>
      </c>
      <c r="G11">
        <v>11000</v>
      </c>
      <c r="H11">
        <v>250</v>
      </c>
      <c r="I11">
        <v>90</v>
      </c>
      <c r="J11">
        <v>0</v>
      </c>
    </row>
    <row r="12" spans="1:10">
      <c r="A12" s="6" t="s">
        <v>68</v>
      </c>
      <c r="B12">
        <v>23740</v>
      </c>
      <c r="C12">
        <v>4684</v>
      </c>
      <c r="D12">
        <v>2682</v>
      </c>
      <c r="E12">
        <v>18754</v>
      </c>
      <c r="F12">
        <v>2088</v>
      </c>
      <c r="G12">
        <v>8970</v>
      </c>
      <c r="H12">
        <v>325</v>
      </c>
      <c r="I12">
        <v>0</v>
      </c>
      <c r="J12">
        <v>450</v>
      </c>
    </row>
    <row r="13" spans="1:10">
      <c r="A13" s="6" t="s">
        <v>69</v>
      </c>
      <c r="B13">
        <v>23255.5</v>
      </c>
      <c r="C13">
        <v>9517.5</v>
      </c>
      <c r="D13">
        <v>4300</v>
      </c>
      <c r="E13">
        <v>15776</v>
      </c>
      <c r="F13">
        <v>2183.3000000000002</v>
      </c>
      <c r="G13">
        <v>17073.25</v>
      </c>
      <c r="H13">
        <v>466</v>
      </c>
      <c r="I13">
        <v>0</v>
      </c>
      <c r="J13">
        <v>372</v>
      </c>
    </row>
    <row r="14" spans="1:10">
      <c r="A14" s="6" t="s">
        <v>78</v>
      </c>
      <c r="B14">
        <v>62820</v>
      </c>
      <c r="C14">
        <v>15364</v>
      </c>
      <c r="D14">
        <v>12592</v>
      </c>
      <c r="E14">
        <v>68612</v>
      </c>
      <c r="F14">
        <v>2280</v>
      </c>
      <c r="G14">
        <v>9450</v>
      </c>
      <c r="H14">
        <v>6330</v>
      </c>
      <c r="I14">
        <v>2350</v>
      </c>
      <c r="J14">
        <v>7500</v>
      </c>
    </row>
    <row r="15" spans="1:10">
      <c r="A15" s="6" t="s">
        <v>79</v>
      </c>
      <c r="B15">
        <v>98151</v>
      </c>
      <c r="C15">
        <v>8000</v>
      </c>
      <c r="D15">
        <v>1500</v>
      </c>
      <c r="E15">
        <v>64478</v>
      </c>
      <c r="F15">
        <v>2669</v>
      </c>
      <c r="G15">
        <v>41082</v>
      </c>
      <c r="H15">
        <v>3900</v>
      </c>
      <c r="I15">
        <v>650</v>
      </c>
      <c r="J15">
        <v>3250</v>
      </c>
    </row>
    <row r="16" spans="1:10">
      <c r="A16" s="6" t="s">
        <v>70</v>
      </c>
      <c r="B16">
        <v>76812.570000000007</v>
      </c>
      <c r="C16">
        <v>574690.41375887441</v>
      </c>
      <c r="D16">
        <v>21459.234870299952</v>
      </c>
      <c r="E16">
        <v>61490.973333333328</v>
      </c>
      <c r="F16">
        <v>1039.9941780688166</v>
      </c>
      <c r="H16">
        <v>1635</v>
      </c>
      <c r="I16">
        <v>1039.9941780688166</v>
      </c>
      <c r="J16">
        <v>0</v>
      </c>
    </row>
    <row r="17" spans="1:10">
      <c r="A17" s="6" t="s">
        <v>71</v>
      </c>
      <c r="B17">
        <v>54754</v>
      </c>
      <c r="C17">
        <v>1156</v>
      </c>
      <c r="D17">
        <v>0</v>
      </c>
      <c r="E17">
        <v>48952</v>
      </c>
      <c r="F17">
        <v>326</v>
      </c>
      <c r="G17">
        <v>6482</v>
      </c>
      <c r="H17">
        <v>1545</v>
      </c>
      <c r="I17">
        <v>0</v>
      </c>
      <c r="J17">
        <v>4659</v>
      </c>
    </row>
    <row r="18" spans="1:10">
      <c r="A18" s="6" t="s">
        <v>72</v>
      </c>
      <c r="B18">
        <v>61166</v>
      </c>
      <c r="C18">
        <v>29400</v>
      </c>
      <c r="D18">
        <v>9210</v>
      </c>
      <c r="E18">
        <v>48938</v>
      </c>
      <c r="F18">
        <v>22</v>
      </c>
      <c r="G18">
        <v>6200</v>
      </c>
      <c r="H18">
        <v>1650</v>
      </c>
      <c r="I18">
        <v>22</v>
      </c>
      <c r="J18">
        <v>0</v>
      </c>
    </row>
    <row r="19" spans="1:10">
      <c r="A19" s="6" t="s">
        <v>73</v>
      </c>
      <c r="B19">
        <v>46450</v>
      </c>
      <c r="C19">
        <v>4200</v>
      </c>
      <c r="D19">
        <v>565</v>
      </c>
      <c r="E19">
        <v>43465</v>
      </c>
      <c r="F19">
        <v>26</v>
      </c>
      <c r="G19">
        <v>3605</v>
      </c>
      <c r="H19">
        <v>1182</v>
      </c>
      <c r="I19">
        <v>24</v>
      </c>
      <c r="J19">
        <v>0</v>
      </c>
    </row>
    <row r="20" spans="1:10">
      <c r="A20" s="6" t="s">
        <v>74</v>
      </c>
      <c r="B20">
        <v>74669</v>
      </c>
      <c r="C20">
        <v>94226</v>
      </c>
      <c r="D20">
        <v>11180</v>
      </c>
      <c r="E20">
        <v>57533</v>
      </c>
      <c r="F20">
        <v>2418</v>
      </c>
      <c r="G20">
        <v>9078</v>
      </c>
      <c r="H20">
        <v>2026</v>
      </c>
      <c r="I20">
        <v>283</v>
      </c>
      <c r="J20">
        <v>6050</v>
      </c>
    </row>
    <row r="21" spans="1:10">
      <c r="A21" s="6" t="s">
        <v>75</v>
      </c>
      <c r="B21">
        <v>57326.333333333328</v>
      </c>
      <c r="C21">
        <v>984</v>
      </c>
      <c r="E21">
        <v>38270.5</v>
      </c>
      <c r="F21">
        <v>1435.125</v>
      </c>
      <c r="G21">
        <v>16474.400000000001</v>
      </c>
      <c r="H21">
        <v>1428</v>
      </c>
      <c r="I21">
        <v>635</v>
      </c>
      <c r="J21">
        <v>751.33333333333326</v>
      </c>
    </row>
    <row r="22" spans="1:10">
      <c r="A22" s="6" t="s">
        <v>76</v>
      </c>
      <c r="B22">
        <v>114372</v>
      </c>
      <c r="C22">
        <v>25766</v>
      </c>
      <c r="D22">
        <v>2100</v>
      </c>
      <c r="E22">
        <v>50920</v>
      </c>
      <c r="F22">
        <v>24502</v>
      </c>
      <c r="G22">
        <v>30642</v>
      </c>
      <c r="H22">
        <v>18950</v>
      </c>
      <c r="I22">
        <v>5000</v>
      </c>
      <c r="J22">
        <v>753</v>
      </c>
    </row>
    <row r="23" spans="1:10">
      <c r="A23" s="6" t="s">
        <v>77</v>
      </c>
      <c r="B23">
        <v>14246</v>
      </c>
      <c r="C23">
        <v>39747</v>
      </c>
      <c r="D23">
        <v>700</v>
      </c>
      <c r="E23">
        <v>4608</v>
      </c>
      <c r="F23">
        <v>165</v>
      </c>
      <c r="G23">
        <v>9431</v>
      </c>
      <c r="H23">
        <v>250</v>
      </c>
      <c r="I23">
        <v>650</v>
      </c>
      <c r="J23">
        <v>90</v>
      </c>
    </row>
    <row r="24" spans="1:10">
      <c r="A24" s="6" t="s">
        <v>80</v>
      </c>
      <c r="B24">
        <v>38081</v>
      </c>
      <c r="C24">
        <v>11382</v>
      </c>
      <c r="D24">
        <v>41570</v>
      </c>
      <c r="E24">
        <v>59820</v>
      </c>
      <c r="F24">
        <v>2004</v>
      </c>
      <c r="G24">
        <v>2632</v>
      </c>
      <c r="H24">
        <v>3480</v>
      </c>
      <c r="I24">
        <v>0</v>
      </c>
      <c r="J24">
        <v>4800</v>
      </c>
    </row>
    <row r="25" spans="1:10">
      <c r="A25" s="6" t="s">
        <v>81</v>
      </c>
      <c r="B25">
        <v>47872</v>
      </c>
      <c r="C25">
        <v>526</v>
      </c>
      <c r="D25">
        <v>290</v>
      </c>
      <c r="E25">
        <v>29268</v>
      </c>
      <c r="F25">
        <v>1545</v>
      </c>
      <c r="G25">
        <v>2975</v>
      </c>
      <c r="H25">
        <v>1332</v>
      </c>
      <c r="I25">
        <v>8</v>
      </c>
      <c r="J25">
        <v>89</v>
      </c>
    </row>
    <row r="26" spans="1:10">
      <c r="A26" s="6" t="s">
        <v>82</v>
      </c>
      <c r="B26">
        <v>28586</v>
      </c>
      <c r="C26">
        <v>5916</v>
      </c>
      <c r="D26">
        <v>1545</v>
      </c>
      <c r="E26">
        <v>22063</v>
      </c>
      <c r="F26">
        <v>2303</v>
      </c>
      <c r="G26">
        <v>3952</v>
      </c>
      <c r="H26">
        <v>890</v>
      </c>
      <c r="I26">
        <v>80</v>
      </c>
      <c r="J26">
        <v>0</v>
      </c>
    </row>
    <row r="27" spans="1:10">
      <c r="A27" s="6" t="s">
        <v>83</v>
      </c>
      <c r="B27">
        <v>55830</v>
      </c>
      <c r="C27">
        <v>6000</v>
      </c>
      <c r="D27">
        <v>1500</v>
      </c>
      <c r="E27">
        <v>50708</v>
      </c>
      <c r="F27">
        <v>3530</v>
      </c>
      <c r="G27">
        <v>8787</v>
      </c>
      <c r="H27">
        <v>6100</v>
      </c>
      <c r="I27">
        <v>1500</v>
      </c>
      <c r="J27">
        <v>1625</v>
      </c>
    </row>
    <row r="28" spans="1:10">
      <c r="A28" s="6" t="s">
        <v>90</v>
      </c>
      <c r="B28">
        <v>3322</v>
      </c>
      <c r="C28">
        <v>0</v>
      </c>
      <c r="D28">
        <v>0</v>
      </c>
      <c r="E28">
        <v>2664</v>
      </c>
      <c r="F28">
        <v>504</v>
      </c>
      <c r="G28">
        <v>154</v>
      </c>
      <c r="H28">
        <v>700</v>
      </c>
      <c r="I28">
        <v>0</v>
      </c>
      <c r="J28">
        <v>250</v>
      </c>
    </row>
    <row r="29" spans="1:10">
      <c r="A29" s="6" t="s">
        <v>84</v>
      </c>
      <c r="B29">
        <v>22548</v>
      </c>
      <c r="C29">
        <v>0</v>
      </c>
      <c r="D29">
        <v>9140</v>
      </c>
      <c r="E29">
        <v>16143</v>
      </c>
      <c r="F29">
        <v>52</v>
      </c>
      <c r="G29">
        <v>2672</v>
      </c>
      <c r="H29">
        <v>1420</v>
      </c>
      <c r="I29">
        <v>0</v>
      </c>
      <c r="J29">
        <v>0</v>
      </c>
    </row>
    <row r="30" spans="1:10">
      <c r="A30" s="6" t="s">
        <v>85</v>
      </c>
      <c r="B30">
        <v>25000</v>
      </c>
      <c r="C30">
        <v>1250</v>
      </c>
      <c r="D30">
        <v>3480</v>
      </c>
      <c r="E30">
        <v>24755</v>
      </c>
      <c r="F30">
        <v>4225</v>
      </c>
      <c r="G30">
        <v>25380</v>
      </c>
      <c r="H30">
        <v>170</v>
      </c>
      <c r="I30">
        <v>250</v>
      </c>
      <c r="J30">
        <v>1200</v>
      </c>
    </row>
    <row r="31" spans="1:10">
      <c r="A31" s="6" t="s">
        <v>86</v>
      </c>
      <c r="B31">
        <v>23474</v>
      </c>
      <c r="C31">
        <v>159000</v>
      </c>
      <c r="D31">
        <v>1642</v>
      </c>
      <c r="E31">
        <v>14383</v>
      </c>
      <c r="F31">
        <v>566</v>
      </c>
      <c r="G31">
        <v>8525</v>
      </c>
      <c r="H31">
        <v>780</v>
      </c>
      <c r="I31">
        <v>307</v>
      </c>
      <c r="J31">
        <v>690</v>
      </c>
    </row>
    <row r="32" spans="1:10">
      <c r="A32" s="6" t="s">
        <v>87</v>
      </c>
      <c r="B32">
        <v>2420</v>
      </c>
      <c r="C32">
        <v>10</v>
      </c>
      <c r="E32">
        <v>2200</v>
      </c>
      <c r="F32">
        <v>7</v>
      </c>
      <c r="G32">
        <v>213</v>
      </c>
      <c r="H32">
        <v>115</v>
      </c>
      <c r="I32">
        <v>0</v>
      </c>
      <c r="J32">
        <v>0</v>
      </c>
    </row>
    <row r="33" spans="1:10">
      <c r="A33" s="6" t="s">
        <v>88</v>
      </c>
      <c r="B33">
        <v>112740</v>
      </c>
      <c r="C33">
        <v>22791.22</v>
      </c>
      <c r="D33">
        <v>28488.620000000003</v>
      </c>
      <c r="E33">
        <v>90220</v>
      </c>
      <c r="F33">
        <v>300</v>
      </c>
      <c r="G33">
        <v>13260</v>
      </c>
      <c r="H33">
        <v>3290</v>
      </c>
      <c r="I33">
        <v>240</v>
      </c>
      <c r="J33">
        <v>300</v>
      </c>
    </row>
    <row r="34" spans="1:10">
      <c r="A34" s="6" t="s">
        <v>89</v>
      </c>
      <c r="B34">
        <v>35570</v>
      </c>
      <c r="C34">
        <v>33830</v>
      </c>
      <c r="D34">
        <v>19075</v>
      </c>
      <c r="E34">
        <v>4470</v>
      </c>
      <c r="F34">
        <v>5080</v>
      </c>
      <c r="G34">
        <v>49230</v>
      </c>
      <c r="H34">
        <v>350</v>
      </c>
      <c r="I34">
        <v>1127</v>
      </c>
      <c r="J34">
        <v>980</v>
      </c>
    </row>
    <row r="35" spans="1:10">
      <c r="A35" s="6" t="s">
        <v>91</v>
      </c>
      <c r="B35">
        <v>21479</v>
      </c>
      <c r="C35">
        <v>10379</v>
      </c>
      <c r="D35">
        <v>42207</v>
      </c>
      <c r="E35">
        <v>29711</v>
      </c>
      <c r="F35">
        <v>273</v>
      </c>
      <c r="G35">
        <v>10780</v>
      </c>
      <c r="H35">
        <v>596</v>
      </c>
    </row>
    <row r="36" spans="1:10">
      <c r="A36" s="6" t="s">
        <v>92</v>
      </c>
      <c r="B36">
        <v>40025</v>
      </c>
      <c r="C36">
        <v>7918</v>
      </c>
      <c r="D36">
        <v>8315</v>
      </c>
      <c r="E36">
        <v>31504</v>
      </c>
      <c r="F36">
        <v>4752</v>
      </c>
      <c r="G36">
        <v>6994</v>
      </c>
      <c r="H36">
        <v>4107</v>
      </c>
      <c r="I36">
        <v>105</v>
      </c>
      <c r="J36">
        <v>0</v>
      </c>
    </row>
    <row r="37" spans="1:10">
      <c r="A37" s="6" t="s">
        <v>549</v>
      </c>
      <c r="B37">
        <v>0</v>
      </c>
      <c r="C37">
        <v>0</v>
      </c>
      <c r="D37">
        <v>17445</v>
      </c>
      <c r="E37">
        <v>5028</v>
      </c>
      <c r="F37">
        <v>263</v>
      </c>
      <c r="G37">
        <v>12054</v>
      </c>
      <c r="H37">
        <v>1100</v>
      </c>
      <c r="I37">
        <v>0</v>
      </c>
      <c r="J37">
        <v>0</v>
      </c>
    </row>
    <row r="38" spans="1:10">
      <c r="A38" s="6" t="s">
        <v>344</v>
      </c>
      <c r="B38">
        <v>1391292.4033333333</v>
      </c>
      <c r="C38">
        <v>1091281.1337588744</v>
      </c>
      <c r="D38">
        <v>313695.85487029993</v>
      </c>
      <c r="E38">
        <v>1102625.4733333334</v>
      </c>
      <c r="F38">
        <v>74639.419178068812</v>
      </c>
      <c r="G38">
        <v>353979.65</v>
      </c>
      <c r="H38">
        <v>90950</v>
      </c>
      <c r="I38">
        <v>14480.994178068817</v>
      </c>
      <c r="J38">
        <v>37229.333333333328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14"/>
  <sheetViews>
    <sheetView workbookViewId="0">
      <selection activeCell="F13" sqref="F13"/>
    </sheetView>
  </sheetViews>
  <sheetFormatPr defaultColWidth="9.15625" defaultRowHeight="15.6"/>
  <cols>
    <col min="1" max="1" width="17.41796875" style="44" bestFit="1" customWidth="1"/>
    <col min="2" max="2" width="37" style="72" bestFit="1" customWidth="1"/>
    <col min="3" max="3" width="18.41796875" style="93" customWidth="1"/>
    <col min="4" max="4" width="18.26171875" style="90" bestFit="1" customWidth="1"/>
    <col min="5" max="5" width="13.578125" style="90" customWidth="1"/>
    <col min="6" max="7" width="15.578125" style="44" bestFit="1" customWidth="1"/>
    <col min="8" max="12" width="9.15625" style="50"/>
    <col min="13" max="13" width="9.15625" style="50" customWidth="1"/>
    <col min="14" max="16384" width="9.15625" style="50"/>
  </cols>
  <sheetData>
    <row r="1" spans="1:7" s="71" customFormat="1" ht="46.8">
      <c r="A1" s="59" t="s">
        <v>1</v>
      </c>
      <c r="B1" s="60" t="s">
        <v>107</v>
      </c>
      <c r="C1" s="8" t="s">
        <v>3</v>
      </c>
      <c r="D1" s="39" t="s">
        <v>4</v>
      </c>
      <c r="E1" s="39" t="s">
        <v>102</v>
      </c>
      <c r="F1" s="39" t="s">
        <v>6</v>
      </c>
      <c r="G1" s="39" t="s">
        <v>7</v>
      </c>
    </row>
    <row r="2" spans="1:7" ht="16.8">
      <c r="A2" s="30" t="s">
        <v>148</v>
      </c>
      <c r="B2" s="30" t="s">
        <v>0</v>
      </c>
      <c r="C2" s="30" t="s">
        <v>61</v>
      </c>
      <c r="D2" s="30" t="s">
        <v>149</v>
      </c>
      <c r="E2" s="30" t="s">
        <v>256</v>
      </c>
      <c r="F2" s="34">
        <v>21.218768000000001</v>
      </c>
      <c r="G2" s="34">
        <v>92.149969999999897</v>
      </c>
    </row>
    <row r="3" spans="1:7" ht="16.8">
      <c r="A3" s="30" t="s">
        <v>148</v>
      </c>
      <c r="B3" s="30" t="s">
        <v>0</v>
      </c>
      <c r="C3" s="30" t="s">
        <v>61</v>
      </c>
      <c r="D3" s="30" t="s">
        <v>128</v>
      </c>
      <c r="E3" s="30" t="s">
        <v>433</v>
      </c>
      <c r="F3" s="34">
        <v>21.215506999999999</v>
      </c>
      <c r="G3" s="34">
        <v>92.153077300000007</v>
      </c>
    </row>
    <row r="4" spans="1:7" ht="16.8">
      <c r="A4" s="30" t="s">
        <v>619</v>
      </c>
      <c r="B4" s="30" t="s">
        <v>0</v>
      </c>
      <c r="C4" s="30" t="s">
        <v>63</v>
      </c>
      <c r="D4" s="30" t="s">
        <v>140</v>
      </c>
      <c r="E4" s="30" t="s">
        <v>401</v>
      </c>
      <c r="F4" s="34">
        <v>21.231477591800001</v>
      </c>
      <c r="G4" s="34">
        <v>92.200838256799898</v>
      </c>
    </row>
    <row r="5" spans="1:7" ht="16.8">
      <c r="A5" s="30" t="s">
        <v>148</v>
      </c>
      <c r="B5" s="30" t="s">
        <v>0</v>
      </c>
      <c r="C5" s="30" t="s">
        <v>63</v>
      </c>
      <c r="D5" s="30" t="s">
        <v>128</v>
      </c>
      <c r="E5" s="30" t="s">
        <v>386</v>
      </c>
      <c r="F5" s="34">
        <v>21.2117482499999</v>
      </c>
      <c r="G5" s="34">
        <v>92.150155100000006</v>
      </c>
    </row>
    <row r="6" spans="1:7" ht="16.8">
      <c r="A6" s="30" t="s">
        <v>148</v>
      </c>
      <c r="B6" s="30" t="s">
        <v>0</v>
      </c>
      <c r="C6" s="30" t="s">
        <v>62</v>
      </c>
      <c r="D6" s="30" t="s">
        <v>137</v>
      </c>
      <c r="E6" s="30" t="s">
        <v>422</v>
      </c>
      <c r="F6" s="34">
        <v>21.206033999999899</v>
      </c>
      <c r="G6" s="34">
        <v>92.160567999999898</v>
      </c>
    </row>
    <row r="7" spans="1:7" ht="16.8">
      <c r="A7" s="30" t="s">
        <v>148</v>
      </c>
      <c r="B7" s="30" t="s">
        <v>0</v>
      </c>
      <c r="C7" s="30" t="s">
        <v>124</v>
      </c>
      <c r="D7" s="30" t="s">
        <v>145</v>
      </c>
      <c r="E7" s="30" t="s">
        <v>448</v>
      </c>
      <c r="F7" s="34">
        <v>21.2101709999999</v>
      </c>
      <c r="G7" s="34">
        <v>92.158863999999895</v>
      </c>
    </row>
    <row r="8" spans="1:7" s="72" customFormat="1" ht="16.8">
      <c r="A8" s="30" t="s">
        <v>148</v>
      </c>
      <c r="B8" s="30" t="s">
        <v>0</v>
      </c>
      <c r="C8" s="30" t="s">
        <v>64</v>
      </c>
      <c r="D8" s="30" t="s">
        <v>145</v>
      </c>
      <c r="E8" s="30" t="s">
        <v>440</v>
      </c>
      <c r="F8" s="34">
        <v>21.2080559999999</v>
      </c>
      <c r="G8" s="34">
        <v>92.1463889999999</v>
      </c>
    </row>
    <row r="9" spans="1:7" s="72" customFormat="1" ht="16.8">
      <c r="A9" s="30" t="s">
        <v>285</v>
      </c>
      <c r="B9" s="31" t="s">
        <v>0</v>
      </c>
      <c r="C9" s="31" t="s">
        <v>65</v>
      </c>
      <c r="D9" s="31" t="s">
        <v>140</v>
      </c>
      <c r="E9" s="31" t="s">
        <v>511</v>
      </c>
      <c r="F9" s="98">
        <v>21.202921</v>
      </c>
      <c r="G9" s="98">
        <v>92.139172000000002</v>
      </c>
    </row>
    <row r="10" spans="1:7" ht="16.8">
      <c r="A10" s="30" t="s">
        <v>279</v>
      </c>
      <c r="B10" s="30" t="s">
        <v>0</v>
      </c>
      <c r="C10" s="30" t="s">
        <v>66</v>
      </c>
      <c r="D10" s="30"/>
      <c r="E10" s="30"/>
      <c r="F10" s="34">
        <v>21.2101679999999</v>
      </c>
      <c r="G10" s="34">
        <v>92.135149999999896</v>
      </c>
    </row>
    <row r="11" spans="1:7" s="73" customFormat="1" ht="16.8">
      <c r="A11" s="30" t="s">
        <v>523</v>
      </c>
      <c r="B11" s="30" t="s">
        <v>0</v>
      </c>
      <c r="C11" s="30" t="s">
        <v>66</v>
      </c>
      <c r="D11" s="30" t="s">
        <v>145</v>
      </c>
      <c r="E11" s="30" t="s">
        <v>526</v>
      </c>
      <c r="F11" s="34">
        <v>21.203610999999899</v>
      </c>
      <c r="G11" s="34">
        <v>92.138610999999898</v>
      </c>
    </row>
    <row r="12" spans="1:7" ht="16.8">
      <c r="A12" s="31" t="s">
        <v>284</v>
      </c>
      <c r="B12" s="31" t="s">
        <v>0</v>
      </c>
      <c r="C12" s="31" t="s">
        <v>67</v>
      </c>
      <c r="D12" s="31" t="s">
        <v>137</v>
      </c>
      <c r="E12" s="31" t="s">
        <v>482</v>
      </c>
      <c r="F12" s="98">
        <v>21.20147</v>
      </c>
      <c r="G12" s="98">
        <v>92.150850000000005</v>
      </c>
    </row>
    <row r="13" spans="1:7" s="74" customFormat="1" ht="16.8">
      <c r="A13" s="30" t="s">
        <v>285</v>
      </c>
      <c r="B13" s="30" t="s">
        <v>0</v>
      </c>
      <c r="C13" s="30" t="s">
        <v>68</v>
      </c>
      <c r="D13" s="30" t="s">
        <v>149</v>
      </c>
      <c r="E13" s="30" t="s">
        <v>251</v>
      </c>
      <c r="F13" s="34">
        <v>21.205590000000001</v>
      </c>
      <c r="G13" s="34">
        <v>92.157650000000004</v>
      </c>
    </row>
    <row r="14" spans="1:7" s="74" customFormat="1" ht="16.8">
      <c r="A14" s="30" t="s">
        <v>285</v>
      </c>
      <c r="B14" s="30" t="s">
        <v>0</v>
      </c>
      <c r="C14" s="30" t="s">
        <v>68</v>
      </c>
      <c r="D14" s="30" t="s">
        <v>149</v>
      </c>
      <c r="E14" s="30" t="s">
        <v>256</v>
      </c>
      <c r="F14" s="34">
        <v>21.204460000000001</v>
      </c>
      <c r="G14" s="34">
        <v>92.158389999999898</v>
      </c>
    </row>
    <row r="15" spans="1:7" s="74" customFormat="1" ht="16.8">
      <c r="A15" s="30" t="s">
        <v>285</v>
      </c>
      <c r="B15" s="30" t="s">
        <v>0</v>
      </c>
      <c r="C15" s="30" t="s">
        <v>68</v>
      </c>
      <c r="D15" s="30" t="s">
        <v>145</v>
      </c>
      <c r="E15" s="30" t="s">
        <v>258</v>
      </c>
      <c r="F15" s="34">
        <v>21.202120000000001</v>
      </c>
      <c r="G15" s="34">
        <v>92.155529999999899</v>
      </c>
    </row>
    <row r="16" spans="1:7" s="74" customFormat="1" ht="16.8">
      <c r="A16" s="30" t="s">
        <v>285</v>
      </c>
      <c r="B16" s="30" t="s">
        <v>0</v>
      </c>
      <c r="C16" s="30" t="s">
        <v>69</v>
      </c>
      <c r="D16" s="30" t="s">
        <v>131</v>
      </c>
      <c r="E16" s="30" t="s">
        <v>261</v>
      </c>
      <c r="F16" s="34">
        <v>21.206672999999899</v>
      </c>
      <c r="G16" s="34">
        <v>92.168672999999899</v>
      </c>
    </row>
    <row r="17" spans="1:7" ht="16.8">
      <c r="A17" s="30" t="s">
        <v>285</v>
      </c>
      <c r="B17" s="30" t="s">
        <v>0</v>
      </c>
      <c r="C17" s="30" t="s">
        <v>69</v>
      </c>
      <c r="D17" s="30" t="s">
        <v>128</v>
      </c>
      <c r="E17" s="30" t="s">
        <v>263</v>
      </c>
      <c r="F17" s="34">
        <v>21.201663</v>
      </c>
      <c r="G17" s="34">
        <v>92.168721000000005</v>
      </c>
    </row>
    <row r="18" spans="1:7" ht="16.8">
      <c r="A18" s="30" t="s">
        <v>285</v>
      </c>
      <c r="B18" s="30" t="s">
        <v>36</v>
      </c>
      <c r="C18" s="30" t="s">
        <v>69</v>
      </c>
      <c r="D18" s="30" t="s">
        <v>137</v>
      </c>
      <c r="E18" s="30" t="s">
        <v>265</v>
      </c>
      <c r="F18" s="34">
        <v>21.201325789999899</v>
      </c>
      <c r="G18" s="34">
        <v>92.163432450000002</v>
      </c>
    </row>
    <row r="19" spans="1:7" ht="16.8">
      <c r="A19" s="30" t="s">
        <v>285</v>
      </c>
      <c r="B19" s="30" t="s">
        <v>36</v>
      </c>
      <c r="C19" s="30" t="s">
        <v>69</v>
      </c>
      <c r="D19" s="30" t="s">
        <v>212</v>
      </c>
      <c r="E19" s="30" t="s">
        <v>267</v>
      </c>
      <c r="F19" s="34">
        <v>21.202290999999899</v>
      </c>
      <c r="G19" s="34">
        <v>92.159966999999895</v>
      </c>
    </row>
    <row r="20" spans="1:7" ht="16.8">
      <c r="A20" s="30" t="s">
        <v>285</v>
      </c>
      <c r="B20" s="30" t="s">
        <v>36</v>
      </c>
      <c r="C20" s="30" t="s">
        <v>69</v>
      </c>
      <c r="D20" s="30" t="s">
        <v>212</v>
      </c>
      <c r="E20" s="30" t="s">
        <v>269</v>
      </c>
      <c r="F20" s="34">
        <v>21.200865060000002</v>
      </c>
      <c r="G20" s="34">
        <v>92.160216410000004</v>
      </c>
    </row>
    <row r="21" spans="1:7" ht="16.8">
      <c r="A21" s="30" t="s">
        <v>285</v>
      </c>
      <c r="B21" s="30" t="s">
        <v>644</v>
      </c>
      <c r="C21" s="30" t="s">
        <v>69</v>
      </c>
      <c r="D21" s="96" t="s">
        <v>271</v>
      </c>
      <c r="E21" s="96"/>
      <c r="F21" s="34">
        <v>21.201789000000002</v>
      </c>
      <c r="G21" s="34">
        <v>92.170776000000004</v>
      </c>
    </row>
    <row r="22" spans="1:7" ht="16.8">
      <c r="A22" s="31" t="s">
        <v>287</v>
      </c>
      <c r="B22" s="30" t="s">
        <v>0</v>
      </c>
      <c r="C22" s="30" t="s">
        <v>78</v>
      </c>
      <c r="D22" s="31" t="s">
        <v>140</v>
      </c>
      <c r="E22" s="31" t="s">
        <v>232</v>
      </c>
      <c r="F22" s="98">
        <v>21.195730000000001</v>
      </c>
      <c r="G22" s="98">
        <v>92.164075999999895</v>
      </c>
    </row>
    <row r="23" spans="1:7" ht="16.8">
      <c r="A23" s="31" t="s">
        <v>287</v>
      </c>
      <c r="B23" s="30" t="s">
        <v>0</v>
      </c>
      <c r="C23" s="30" t="s">
        <v>78</v>
      </c>
      <c r="D23" s="31" t="s">
        <v>140</v>
      </c>
      <c r="E23" s="31" t="s">
        <v>237</v>
      </c>
      <c r="F23" s="98">
        <v>21.195536000000001</v>
      </c>
      <c r="G23" s="98">
        <v>92.164631</v>
      </c>
    </row>
    <row r="24" spans="1:7" ht="16.8">
      <c r="A24" s="31" t="s">
        <v>287</v>
      </c>
      <c r="B24" s="30" t="s">
        <v>0</v>
      </c>
      <c r="C24" s="30" t="s">
        <v>78</v>
      </c>
      <c r="D24" s="31" t="s">
        <v>149</v>
      </c>
      <c r="E24" s="31" t="s">
        <v>242</v>
      </c>
      <c r="F24" s="98">
        <v>21.198640000000001</v>
      </c>
      <c r="G24" s="98">
        <v>92.164519999999897</v>
      </c>
    </row>
    <row r="25" spans="1:7" ht="16.8">
      <c r="A25" s="31" t="s">
        <v>287</v>
      </c>
      <c r="B25" s="30" t="s">
        <v>0</v>
      </c>
      <c r="C25" s="30" t="s">
        <v>78</v>
      </c>
      <c r="D25" s="31" t="s">
        <v>137</v>
      </c>
      <c r="E25" s="31" t="s">
        <v>240</v>
      </c>
      <c r="F25" s="98">
        <v>21.1996</v>
      </c>
      <c r="G25" s="98">
        <v>92.161879999999897</v>
      </c>
    </row>
    <row r="26" spans="1:7" ht="16.8">
      <c r="A26" s="30" t="s">
        <v>279</v>
      </c>
      <c r="B26" s="30" t="s">
        <v>0</v>
      </c>
      <c r="C26" s="30" t="s">
        <v>79</v>
      </c>
      <c r="D26" s="30" t="s">
        <v>326</v>
      </c>
      <c r="E26" s="30" t="s">
        <v>326</v>
      </c>
      <c r="F26" s="34">
        <v>21.196697</v>
      </c>
      <c r="G26" s="34">
        <v>92.152449000000004</v>
      </c>
    </row>
    <row r="27" spans="1:7" ht="38.25" customHeight="1">
      <c r="A27" s="30" t="s">
        <v>273</v>
      </c>
      <c r="B27" s="30" t="s">
        <v>0</v>
      </c>
      <c r="C27" s="30" t="s">
        <v>79</v>
      </c>
      <c r="D27" s="30" t="s">
        <v>128</v>
      </c>
      <c r="E27" s="30" t="s">
        <v>276</v>
      </c>
      <c r="F27" s="34">
        <v>21.1968723899999</v>
      </c>
      <c r="G27" s="34">
        <v>92.166869680000005</v>
      </c>
    </row>
    <row r="28" spans="1:7" s="75" customFormat="1" ht="16.8">
      <c r="A28" s="30" t="s">
        <v>279</v>
      </c>
      <c r="B28" s="30" t="s">
        <v>0</v>
      </c>
      <c r="C28" s="30" t="s">
        <v>79</v>
      </c>
      <c r="D28" s="30" t="s">
        <v>140</v>
      </c>
      <c r="E28" s="30" t="s">
        <v>540</v>
      </c>
      <c r="F28" s="34">
        <v>21.196697</v>
      </c>
      <c r="G28" s="34">
        <v>92.152449000000004</v>
      </c>
    </row>
    <row r="29" spans="1:7" s="75" customFormat="1" ht="16.8">
      <c r="A29" s="30" t="s">
        <v>273</v>
      </c>
      <c r="B29" s="30" t="s">
        <v>644</v>
      </c>
      <c r="C29" s="30" t="s">
        <v>79</v>
      </c>
      <c r="D29" s="30" t="s">
        <v>280</v>
      </c>
      <c r="E29" s="30"/>
      <c r="F29" s="34">
        <v>21.216149999999899</v>
      </c>
      <c r="G29" s="34">
        <v>92.144999999999897</v>
      </c>
    </row>
    <row r="30" spans="1:7" s="75" customFormat="1" ht="16.8">
      <c r="A30" s="30" t="s">
        <v>285</v>
      </c>
      <c r="B30" s="30" t="s">
        <v>0</v>
      </c>
      <c r="C30" s="30" t="s">
        <v>70</v>
      </c>
      <c r="D30" s="30" t="s">
        <v>149</v>
      </c>
      <c r="E30" s="30" t="s">
        <v>193</v>
      </c>
      <c r="F30" s="34">
        <v>21.192160000000001</v>
      </c>
      <c r="G30" s="34">
        <v>92.158929999999899</v>
      </c>
    </row>
    <row r="31" spans="1:7" s="75" customFormat="1" ht="16.8">
      <c r="A31" s="30" t="s">
        <v>285</v>
      </c>
      <c r="B31" s="30" t="s">
        <v>0</v>
      </c>
      <c r="C31" s="30" t="s">
        <v>70</v>
      </c>
      <c r="D31" s="30" t="s">
        <v>145</v>
      </c>
      <c r="E31" s="30" t="s">
        <v>198</v>
      </c>
      <c r="F31" s="34">
        <v>21.193079000000001</v>
      </c>
      <c r="G31" s="34">
        <v>92.156948999999898</v>
      </c>
    </row>
    <row r="32" spans="1:7" s="75" customFormat="1" ht="16.8">
      <c r="A32" s="30" t="s">
        <v>285</v>
      </c>
      <c r="B32" s="30" t="s">
        <v>0</v>
      </c>
      <c r="C32" s="30" t="s">
        <v>70</v>
      </c>
      <c r="D32" s="30" t="s">
        <v>145</v>
      </c>
      <c r="E32" s="30" t="s">
        <v>198</v>
      </c>
      <c r="F32" s="34">
        <v>21.193325000000002</v>
      </c>
      <c r="G32" s="34">
        <v>92.157103000000006</v>
      </c>
    </row>
    <row r="33" spans="1:7" s="75" customFormat="1" ht="25.5" customHeight="1">
      <c r="A33" s="30" t="s">
        <v>328</v>
      </c>
      <c r="B33" s="31" t="s">
        <v>0</v>
      </c>
      <c r="C33" s="30" t="s">
        <v>71</v>
      </c>
      <c r="D33" s="30" t="s">
        <v>149</v>
      </c>
      <c r="E33" s="31" t="s">
        <v>404</v>
      </c>
      <c r="F33" s="34">
        <v>21.186800000000002</v>
      </c>
      <c r="G33" s="34">
        <v>92.151799999999895</v>
      </c>
    </row>
    <row r="34" spans="1:7" ht="16.8">
      <c r="A34" s="30" t="s">
        <v>148</v>
      </c>
      <c r="B34" s="30" t="s">
        <v>0</v>
      </c>
      <c r="C34" s="30" t="s">
        <v>71</v>
      </c>
      <c r="D34" s="31" t="s">
        <v>137</v>
      </c>
      <c r="E34" s="31" t="s">
        <v>152</v>
      </c>
      <c r="F34" s="98">
        <v>21.189979999999899</v>
      </c>
      <c r="G34" s="98">
        <v>92.152739999999895</v>
      </c>
    </row>
    <row r="35" spans="1:7" ht="16.8">
      <c r="A35" s="30" t="s">
        <v>148</v>
      </c>
      <c r="B35" s="30" t="s">
        <v>0</v>
      </c>
      <c r="C35" s="30" t="s">
        <v>71</v>
      </c>
      <c r="D35" s="31" t="s">
        <v>145</v>
      </c>
      <c r="E35" s="31" t="s">
        <v>155</v>
      </c>
      <c r="F35" s="98">
        <v>21.1871399999999</v>
      </c>
      <c r="G35" s="98">
        <v>92.154619999999895</v>
      </c>
    </row>
    <row r="36" spans="1:7" ht="16.8">
      <c r="A36" s="30" t="s">
        <v>148</v>
      </c>
      <c r="B36" s="30" t="s">
        <v>0</v>
      </c>
      <c r="C36" s="30" t="s">
        <v>71</v>
      </c>
      <c r="D36" s="30" t="s">
        <v>137</v>
      </c>
      <c r="E36" s="30" t="s">
        <v>157</v>
      </c>
      <c r="F36" s="34">
        <v>21.1862099999999</v>
      </c>
      <c r="G36" s="34">
        <v>92.15334</v>
      </c>
    </row>
    <row r="37" spans="1:7" ht="16.8">
      <c r="A37" s="30" t="s">
        <v>148</v>
      </c>
      <c r="B37" s="30" t="s">
        <v>0</v>
      </c>
      <c r="C37" s="30" t="s">
        <v>71</v>
      </c>
      <c r="D37" s="30" t="s">
        <v>137</v>
      </c>
      <c r="E37" s="30" t="s">
        <v>159</v>
      </c>
      <c r="F37" s="34">
        <v>21.1900669999999</v>
      </c>
      <c r="G37" s="34">
        <v>92.155843000000004</v>
      </c>
    </row>
    <row r="38" spans="1:7" ht="16.8">
      <c r="A38" s="30" t="s">
        <v>148</v>
      </c>
      <c r="B38" s="30" t="s">
        <v>0</v>
      </c>
      <c r="C38" s="30" t="s">
        <v>71</v>
      </c>
      <c r="D38" s="30" t="s">
        <v>145</v>
      </c>
      <c r="E38" s="30" t="s">
        <v>161</v>
      </c>
      <c r="F38" s="34">
        <v>21.187830000000002</v>
      </c>
      <c r="G38" s="34">
        <v>92.151629999999898</v>
      </c>
    </row>
    <row r="39" spans="1:7" ht="16.8">
      <c r="A39" s="30" t="s">
        <v>132</v>
      </c>
      <c r="B39" s="30" t="s">
        <v>0</v>
      </c>
      <c r="C39" s="30" t="s">
        <v>72</v>
      </c>
      <c r="D39" s="30" t="s">
        <v>128</v>
      </c>
      <c r="E39" s="30" t="s">
        <v>135</v>
      </c>
      <c r="F39" s="34">
        <v>21.185782970000002</v>
      </c>
      <c r="G39" s="34">
        <v>92.157150250000001</v>
      </c>
    </row>
    <row r="40" spans="1:7" ht="16.8">
      <c r="A40" s="30" t="s">
        <v>132</v>
      </c>
      <c r="B40" s="30" t="s">
        <v>0</v>
      </c>
      <c r="C40" s="30" t="s">
        <v>72</v>
      </c>
      <c r="D40" s="30" t="s">
        <v>137</v>
      </c>
      <c r="E40" s="30" t="s">
        <v>138</v>
      </c>
      <c r="F40" s="34">
        <v>21.182828000000001</v>
      </c>
      <c r="G40" s="34">
        <v>92.155303000000004</v>
      </c>
    </row>
    <row r="41" spans="1:7" s="74" customFormat="1" ht="32.1" customHeight="1">
      <c r="A41" s="30" t="s">
        <v>132</v>
      </c>
      <c r="B41" s="30" t="s">
        <v>0</v>
      </c>
      <c r="C41" s="30" t="s">
        <v>72</v>
      </c>
      <c r="D41" s="30" t="s">
        <v>140</v>
      </c>
      <c r="E41" s="30" t="s">
        <v>141</v>
      </c>
      <c r="F41" s="34" t="s">
        <v>142</v>
      </c>
      <c r="G41" s="34" t="s">
        <v>143</v>
      </c>
    </row>
    <row r="42" spans="1:7" s="74" customFormat="1" ht="41.1" customHeight="1">
      <c r="A42" s="30" t="s">
        <v>132</v>
      </c>
      <c r="B42" s="30" t="s">
        <v>0</v>
      </c>
      <c r="C42" s="30" t="s">
        <v>72</v>
      </c>
      <c r="D42" s="30" t="s">
        <v>145</v>
      </c>
      <c r="E42" s="30" t="s">
        <v>146</v>
      </c>
      <c r="F42" s="34">
        <v>21.179202</v>
      </c>
      <c r="G42" s="34">
        <v>92.156767000000002</v>
      </c>
    </row>
    <row r="43" spans="1:7" s="74" customFormat="1" ht="40.15" customHeight="1">
      <c r="A43" s="30" t="s">
        <v>380</v>
      </c>
      <c r="B43" s="30" t="s">
        <v>0</v>
      </c>
      <c r="C43" s="30" t="s">
        <v>73</v>
      </c>
      <c r="D43" s="30" t="s">
        <v>128</v>
      </c>
      <c r="E43" s="30" t="s">
        <v>129</v>
      </c>
      <c r="F43" s="34">
        <v>21.184640000000002</v>
      </c>
      <c r="G43" s="34">
        <v>92.149585000000002</v>
      </c>
    </row>
    <row r="44" spans="1:7" ht="35.1" customHeight="1">
      <c r="A44" s="30" t="s">
        <v>380</v>
      </c>
      <c r="B44" s="30" t="s">
        <v>106</v>
      </c>
      <c r="C44" s="30" t="s">
        <v>73</v>
      </c>
      <c r="D44" s="30" t="s">
        <v>128</v>
      </c>
      <c r="E44" s="30" t="s">
        <v>386</v>
      </c>
      <c r="F44" s="34">
        <v>21.183692000000001</v>
      </c>
      <c r="G44" s="34">
        <v>92.149191999999999</v>
      </c>
    </row>
    <row r="45" spans="1:7" ht="35.1" customHeight="1">
      <c r="A45" s="31" t="s">
        <v>284</v>
      </c>
      <c r="B45" s="31" t="s">
        <v>0</v>
      </c>
      <c r="C45" s="30" t="s">
        <v>73</v>
      </c>
      <c r="D45" s="31" t="s">
        <v>131</v>
      </c>
      <c r="E45" s="31" t="s">
        <v>472</v>
      </c>
      <c r="F45" s="99">
        <v>21.178802000000001</v>
      </c>
      <c r="G45" s="99">
        <v>92.153829000000002</v>
      </c>
    </row>
    <row r="46" spans="1:7" s="77" customFormat="1" ht="16.8">
      <c r="A46" s="31" t="s">
        <v>284</v>
      </c>
      <c r="B46" s="31" t="s">
        <v>0</v>
      </c>
      <c r="C46" s="30" t="s">
        <v>73</v>
      </c>
      <c r="D46" s="31" t="s">
        <v>149</v>
      </c>
      <c r="E46" s="31" t="s">
        <v>475</v>
      </c>
      <c r="F46" s="34">
        <v>21.1798751</v>
      </c>
      <c r="G46" s="34">
        <v>92.1530877</v>
      </c>
    </row>
    <row r="47" spans="1:7" s="74" customFormat="1" ht="16.8">
      <c r="A47" s="31" t="s">
        <v>284</v>
      </c>
      <c r="B47" s="31" t="s">
        <v>0</v>
      </c>
      <c r="C47" s="30" t="s">
        <v>73</v>
      </c>
      <c r="D47" s="31" t="s">
        <v>145</v>
      </c>
      <c r="E47" s="31" t="s">
        <v>476</v>
      </c>
      <c r="F47" s="100">
        <v>21.1801789999999</v>
      </c>
      <c r="G47" s="100">
        <v>92.151188000000005</v>
      </c>
    </row>
    <row r="48" spans="1:7" s="74" customFormat="1" ht="16.8">
      <c r="A48" s="30" t="s">
        <v>279</v>
      </c>
      <c r="B48" s="30" t="s">
        <v>0</v>
      </c>
      <c r="C48" s="30" t="s">
        <v>74</v>
      </c>
      <c r="D48" s="30" t="s">
        <v>140</v>
      </c>
      <c r="E48" s="30" t="s">
        <v>466</v>
      </c>
      <c r="F48" s="34">
        <v>21.183509999999998</v>
      </c>
      <c r="G48" s="34">
        <v>92.137339999999995</v>
      </c>
    </row>
    <row r="49" spans="1:8" s="74" customFormat="1" ht="16.8">
      <c r="A49" s="31" t="s">
        <v>287</v>
      </c>
      <c r="B49" s="30" t="s">
        <v>0</v>
      </c>
      <c r="C49" s="30" t="s">
        <v>74</v>
      </c>
      <c r="D49" s="30" t="s">
        <v>131</v>
      </c>
      <c r="E49" s="30" t="s">
        <v>226</v>
      </c>
      <c r="F49" s="34">
        <v>21.17484</v>
      </c>
      <c r="G49" s="34">
        <v>92.142017999999993</v>
      </c>
    </row>
    <row r="50" spans="1:8" s="74" customFormat="1" ht="16.8">
      <c r="A50" s="30" t="s">
        <v>223</v>
      </c>
      <c r="B50" s="30" t="s">
        <v>0</v>
      </c>
      <c r="C50" s="30" t="s">
        <v>74</v>
      </c>
      <c r="D50" s="30" t="s">
        <v>131</v>
      </c>
      <c r="E50" s="30" t="s">
        <v>226</v>
      </c>
      <c r="F50" s="34">
        <v>21.172841999999999</v>
      </c>
      <c r="G50" s="34">
        <v>92.138897</v>
      </c>
    </row>
    <row r="51" spans="1:8" ht="16.8">
      <c r="A51" s="30" t="s">
        <v>223</v>
      </c>
      <c r="B51" s="30" t="s">
        <v>0</v>
      </c>
      <c r="C51" s="30" t="s">
        <v>74</v>
      </c>
      <c r="D51" s="30" t="s">
        <v>131</v>
      </c>
      <c r="E51" s="30" t="s">
        <v>226</v>
      </c>
      <c r="F51" s="34">
        <v>21.172923000000001</v>
      </c>
      <c r="G51" s="34">
        <v>92.139050999999995</v>
      </c>
    </row>
    <row r="52" spans="1:8" ht="16.8">
      <c r="A52" s="30" t="s">
        <v>228</v>
      </c>
      <c r="B52" s="31" t="s">
        <v>0</v>
      </c>
      <c r="C52" s="30" t="s">
        <v>74</v>
      </c>
      <c r="D52" s="30" t="s">
        <v>212</v>
      </c>
      <c r="E52" s="30" t="s">
        <v>229</v>
      </c>
      <c r="F52" s="34">
        <v>21.181688000000001</v>
      </c>
      <c r="G52" s="34">
        <v>92.136259999999993</v>
      </c>
    </row>
    <row r="53" spans="1:8" ht="16.8">
      <c r="A53" s="30" t="s">
        <v>148</v>
      </c>
      <c r="B53" s="30" t="s">
        <v>0</v>
      </c>
      <c r="C53" s="30" t="s">
        <v>75</v>
      </c>
      <c r="D53" s="30" t="s">
        <v>131</v>
      </c>
      <c r="E53" s="30" t="s">
        <v>165</v>
      </c>
      <c r="F53" s="98">
        <v>21.164437329999899</v>
      </c>
      <c r="G53" s="98">
        <v>92.148132349999898</v>
      </c>
    </row>
    <row r="54" spans="1:8" ht="16.8">
      <c r="A54" s="30" t="s">
        <v>148</v>
      </c>
      <c r="B54" s="30" t="s">
        <v>0</v>
      </c>
      <c r="C54" s="30" t="s">
        <v>75</v>
      </c>
      <c r="D54" s="30" t="s">
        <v>128</v>
      </c>
      <c r="E54" s="30" t="s">
        <v>170</v>
      </c>
      <c r="F54" s="98">
        <v>21.16797</v>
      </c>
      <c r="G54" s="98">
        <v>92.142359999999897</v>
      </c>
    </row>
    <row r="55" spans="1:8" ht="16.8">
      <c r="A55" s="31" t="s">
        <v>283</v>
      </c>
      <c r="B55" s="31" t="s">
        <v>0</v>
      </c>
      <c r="C55" s="31" t="s">
        <v>76</v>
      </c>
      <c r="D55" s="31" t="s">
        <v>175</v>
      </c>
      <c r="E55" s="31" t="s">
        <v>176</v>
      </c>
      <c r="F55" s="98">
        <v>21.16046</v>
      </c>
      <c r="G55" s="98">
        <v>92.137680000000003</v>
      </c>
    </row>
    <row r="56" spans="1:8" ht="16.8">
      <c r="A56" s="31" t="s">
        <v>283</v>
      </c>
      <c r="B56" s="31" t="s">
        <v>0</v>
      </c>
      <c r="C56" s="31" t="s">
        <v>76</v>
      </c>
      <c r="D56" s="31" t="s">
        <v>137</v>
      </c>
      <c r="E56" s="31" t="s">
        <v>178</v>
      </c>
      <c r="F56" s="98">
        <v>21.16581</v>
      </c>
      <c r="G56" s="98">
        <v>92.136570000000006</v>
      </c>
    </row>
    <row r="57" spans="1:8" ht="16.8">
      <c r="A57" s="31" t="s">
        <v>283</v>
      </c>
      <c r="B57" s="31" t="s">
        <v>0</v>
      </c>
      <c r="C57" s="31" t="s">
        <v>76</v>
      </c>
      <c r="D57" s="31" t="s">
        <v>140</v>
      </c>
      <c r="E57" s="31" t="s">
        <v>181</v>
      </c>
      <c r="F57" s="98">
        <v>21.16046</v>
      </c>
      <c r="G57" s="98">
        <v>92.137680000000003</v>
      </c>
    </row>
    <row r="58" spans="1:8" ht="67.2">
      <c r="A58" s="31" t="s">
        <v>283</v>
      </c>
      <c r="B58" s="30" t="s">
        <v>644</v>
      </c>
      <c r="C58" s="31" t="s">
        <v>76</v>
      </c>
      <c r="D58" s="31" t="s">
        <v>645</v>
      </c>
      <c r="E58" s="31" t="s">
        <v>188</v>
      </c>
      <c r="F58" s="98">
        <v>21.16142</v>
      </c>
      <c r="G58" s="98">
        <v>92.151449999999997</v>
      </c>
    </row>
    <row r="59" spans="1:8" ht="84">
      <c r="A59" s="30" t="s">
        <v>228</v>
      </c>
      <c r="B59" s="31" t="s">
        <v>0</v>
      </c>
      <c r="C59" s="30" t="s">
        <v>76</v>
      </c>
      <c r="D59" s="31" t="s">
        <v>558</v>
      </c>
      <c r="E59" s="31" t="s">
        <v>295</v>
      </c>
      <c r="F59" s="34">
        <v>21.0920913</v>
      </c>
      <c r="G59" s="34">
        <v>92.082855899999998</v>
      </c>
    </row>
    <row r="60" spans="1:8" ht="16.8">
      <c r="A60" s="31" t="s">
        <v>283</v>
      </c>
      <c r="B60" s="31" t="s">
        <v>0</v>
      </c>
      <c r="C60" s="31" t="s">
        <v>77</v>
      </c>
      <c r="D60" s="31" t="s">
        <v>128</v>
      </c>
      <c r="E60" s="31" t="s">
        <v>183</v>
      </c>
      <c r="F60" s="98">
        <v>21.1543609299999</v>
      </c>
      <c r="G60" s="98">
        <v>92.146374190000003</v>
      </c>
    </row>
    <row r="61" spans="1:8" ht="16.8">
      <c r="A61" s="31" t="s">
        <v>283</v>
      </c>
      <c r="B61" s="30" t="s">
        <v>106</v>
      </c>
      <c r="C61" s="31" t="s">
        <v>77</v>
      </c>
      <c r="D61" s="31" t="s">
        <v>128</v>
      </c>
      <c r="E61" s="31" t="s">
        <v>185</v>
      </c>
      <c r="F61" s="98">
        <v>21.1559899999999</v>
      </c>
      <c r="G61" s="98">
        <v>92.147509999999897</v>
      </c>
    </row>
    <row r="62" spans="1:8" ht="16.8">
      <c r="A62" s="30" t="s">
        <v>279</v>
      </c>
      <c r="B62" s="30" t="s">
        <v>0</v>
      </c>
      <c r="C62" s="30" t="s">
        <v>80</v>
      </c>
      <c r="D62" s="30" t="s">
        <v>149</v>
      </c>
      <c r="E62" s="30" t="s">
        <v>320</v>
      </c>
      <c r="F62" s="34">
        <v>21.200520000000001</v>
      </c>
      <c r="G62" s="34">
        <v>92.144279999999895</v>
      </c>
    </row>
    <row r="63" spans="1:8" ht="16.8">
      <c r="A63" s="30" t="s">
        <v>282</v>
      </c>
      <c r="B63" s="30" t="s">
        <v>0</v>
      </c>
      <c r="C63" s="30" t="s">
        <v>80</v>
      </c>
      <c r="D63" s="30" t="s">
        <v>145</v>
      </c>
      <c r="E63" s="30" t="s">
        <v>172</v>
      </c>
      <c r="F63" s="98">
        <v>21.195243000000001</v>
      </c>
      <c r="G63" s="98">
        <v>92.142723000000004</v>
      </c>
    </row>
    <row r="64" spans="1:8" ht="16.8">
      <c r="A64" s="31" t="s">
        <v>284</v>
      </c>
      <c r="B64" s="30" t="s">
        <v>0</v>
      </c>
      <c r="C64" s="30" t="s">
        <v>81</v>
      </c>
      <c r="D64" s="31" t="s">
        <v>131</v>
      </c>
      <c r="E64" s="31" t="s">
        <v>333</v>
      </c>
      <c r="F64" s="99">
        <v>21.19162</v>
      </c>
      <c r="G64" s="99">
        <v>92.148169999999894</v>
      </c>
      <c r="H64" s="74"/>
    </row>
    <row r="65" spans="1:22" ht="16.8">
      <c r="A65" s="31" t="s">
        <v>284</v>
      </c>
      <c r="B65" s="30" t="s">
        <v>0</v>
      </c>
      <c r="C65" s="30" t="s">
        <v>81</v>
      </c>
      <c r="D65" s="31" t="s">
        <v>145</v>
      </c>
      <c r="E65" s="31" t="s">
        <v>336</v>
      </c>
      <c r="F65" s="34">
        <v>21.189271000000002</v>
      </c>
      <c r="G65" s="34">
        <v>92.1488149999999</v>
      </c>
      <c r="H65" s="74"/>
    </row>
    <row r="66" spans="1:22" s="74" customFormat="1" ht="16.8">
      <c r="A66" s="30" t="s">
        <v>228</v>
      </c>
      <c r="B66" s="31" t="s">
        <v>0</v>
      </c>
      <c r="C66" s="30" t="s">
        <v>81</v>
      </c>
      <c r="D66" s="31" t="s">
        <v>566</v>
      </c>
      <c r="E66" s="30" t="s">
        <v>296</v>
      </c>
      <c r="F66" s="34">
        <v>21.188116310000002</v>
      </c>
      <c r="G66" s="34">
        <v>92.145716629999995</v>
      </c>
    </row>
    <row r="67" spans="1:22" s="77" customFormat="1" ht="16.8">
      <c r="A67" s="30" t="s">
        <v>228</v>
      </c>
      <c r="B67" s="31" t="s">
        <v>0</v>
      </c>
      <c r="C67" s="30" t="s">
        <v>81</v>
      </c>
      <c r="D67" s="31" t="s">
        <v>566</v>
      </c>
      <c r="E67" s="30" t="s">
        <v>297</v>
      </c>
      <c r="F67" s="34">
        <v>21.189593989999999</v>
      </c>
      <c r="G67" s="34">
        <v>92.144074759999995</v>
      </c>
    </row>
    <row r="68" spans="1:22" ht="16.8">
      <c r="A68" s="30" t="s">
        <v>228</v>
      </c>
      <c r="B68" s="31" t="s">
        <v>0</v>
      </c>
      <c r="C68" s="30" t="s">
        <v>81</v>
      </c>
      <c r="D68" s="31" t="s">
        <v>566</v>
      </c>
      <c r="E68" s="30" t="s">
        <v>298</v>
      </c>
      <c r="F68" s="34">
        <v>21.188891550000001</v>
      </c>
      <c r="G68" s="34">
        <v>92.145122499999999</v>
      </c>
    </row>
    <row r="69" spans="1:22" ht="16.8">
      <c r="A69" s="30" t="s">
        <v>228</v>
      </c>
      <c r="B69" s="31" t="s">
        <v>0</v>
      </c>
      <c r="C69" s="30" t="s">
        <v>81</v>
      </c>
      <c r="D69" s="31" t="s">
        <v>566</v>
      </c>
      <c r="E69" s="30" t="s">
        <v>299</v>
      </c>
      <c r="F69" s="34">
        <v>21.18808383</v>
      </c>
      <c r="G69" s="34">
        <v>92.147863900000004</v>
      </c>
    </row>
    <row r="70" spans="1:22" ht="16.8">
      <c r="A70" s="30" t="s">
        <v>228</v>
      </c>
      <c r="B70" s="31" t="s">
        <v>0</v>
      </c>
      <c r="C70" s="30" t="s">
        <v>81</v>
      </c>
      <c r="D70" s="31" t="s">
        <v>566</v>
      </c>
      <c r="E70" s="30" t="s">
        <v>300</v>
      </c>
      <c r="F70" s="34">
        <v>21.188109040000001</v>
      </c>
      <c r="G70" s="34">
        <v>92.144710989999993</v>
      </c>
    </row>
    <row r="71" spans="1:22" s="73" customFormat="1" ht="16.8">
      <c r="A71" s="30" t="s">
        <v>228</v>
      </c>
      <c r="B71" s="31" t="s">
        <v>0</v>
      </c>
      <c r="C71" s="30" t="s">
        <v>81</v>
      </c>
      <c r="D71" s="31" t="s">
        <v>578</v>
      </c>
      <c r="E71" s="30" t="s">
        <v>301</v>
      </c>
      <c r="F71" s="34">
        <v>21.184669</v>
      </c>
      <c r="G71" s="34">
        <v>92.148554000000004</v>
      </c>
    </row>
    <row r="72" spans="1:22" s="73" customFormat="1" ht="16.8">
      <c r="A72" s="30" t="s">
        <v>228</v>
      </c>
      <c r="B72" s="31" t="s">
        <v>0</v>
      </c>
      <c r="C72" s="30" t="s">
        <v>81</v>
      </c>
      <c r="D72" s="31" t="s">
        <v>578</v>
      </c>
      <c r="E72" s="30" t="s">
        <v>302</v>
      </c>
      <c r="F72" s="98">
        <v>21.186765380000001</v>
      </c>
      <c r="G72" s="98">
        <v>92.149130470000003</v>
      </c>
    </row>
    <row r="73" spans="1:22" s="73" customFormat="1" ht="16.8">
      <c r="A73" s="30" t="s">
        <v>228</v>
      </c>
      <c r="B73" s="31" t="s">
        <v>0</v>
      </c>
      <c r="C73" s="30" t="s">
        <v>81</v>
      </c>
      <c r="D73" s="31" t="s">
        <v>578</v>
      </c>
      <c r="E73" s="30" t="s">
        <v>303</v>
      </c>
      <c r="F73" s="34">
        <v>21.185956449999999</v>
      </c>
      <c r="G73" s="34">
        <v>92.150124980000001</v>
      </c>
    </row>
    <row r="74" spans="1:22" s="73" customFormat="1" ht="16.8">
      <c r="A74" s="30" t="s">
        <v>228</v>
      </c>
      <c r="B74" s="31" t="s">
        <v>0</v>
      </c>
      <c r="C74" s="30" t="s">
        <v>81</v>
      </c>
      <c r="D74" s="31" t="s">
        <v>578</v>
      </c>
      <c r="E74" s="30" t="s">
        <v>304</v>
      </c>
      <c r="F74" s="34">
        <v>21.186937570000001</v>
      </c>
      <c r="G74" s="34">
        <v>92.150513439999997</v>
      </c>
    </row>
    <row r="75" spans="1:22" s="72" customFormat="1" ht="16.8">
      <c r="A75" s="30" t="s">
        <v>228</v>
      </c>
      <c r="B75" s="31" t="s">
        <v>0</v>
      </c>
      <c r="C75" s="30" t="s">
        <v>81</v>
      </c>
      <c r="D75" s="31" t="s">
        <v>578</v>
      </c>
      <c r="E75" s="30" t="s">
        <v>305</v>
      </c>
      <c r="F75" s="34">
        <v>21.185982500000001</v>
      </c>
      <c r="G75" s="34">
        <v>92.149221879999999</v>
      </c>
    </row>
    <row r="76" spans="1:22" ht="16.8">
      <c r="A76" s="30" t="s">
        <v>228</v>
      </c>
      <c r="B76" s="31" t="s">
        <v>0</v>
      </c>
      <c r="C76" s="30" t="s">
        <v>81</v>
      </c>
      <c r="D76" s="31" t="s">
        <v>578</v>
      </c>
      <c r="E76" s="30" t="s">
        <v>306</v>
      </c>
      <c r="F76" s="34">
        <v>21.18629614</v>
      </c>
      <c r="G76" s="34">
        <v>92.148483110000001</v>
      </c>
    </row>
    <row r="77" spans="1:22" ht="27.6" customHeight="1">
      <c r="A77" s="30" t="s">
        <v>228</v>
      </c>
      <c r="B77" s="31" t="s">
        <v>0</v>
      </c>
      <c r="C77" s="30" t="s">
        <v>81</v>
      </c>
      <c r="D77" s="31" t="s">
        <v>590</v>
      </c>
      <c r="E77" s="30" t="s">
        <v>307</v>
      </c>
      <c r="F77" s="34">
        <v>21.185457</v>
      </c>
      <c r="G77" s="34">
        <v>92.145561000000001</v>
      </c>
    </row>
    <row r="78" spans="1:22" ht="16.8">
      <c r="A78" s="30" t="s">
        <v>228</v>
      </c>
      <c r="B78" s="31" t="s">
        <v>0</v>
      </c>
      <c r="C78" s="30" t="s">
        <v>81</v>
      </c>
      <c r="D78" s="31" t="s">
        <v>590</v>
      </c>
      <c r="E78" s="30" t="s">
        <v>308</v>
      </c>
      <c r="F78" s="34">
        <v>21.184953</v>
      </c>
      <c r="G78" s="34">
        <v>92.146123000000003</v>
      </c>
    </row>
    <row r="79" spans="1:22" s="6" customFormat="1" ht="54" customHeight="1">
      <c r="A79" s="30" t="s">
        <v>228</v>
      </c>
      <c r="B79" s="31" t="s">
        <v>0</v>
      </c>
      <c r="C79" s="30" t="s">
        <v>81</v>
      </c>
      <c r="D79" s="31" t="s">
        <v>590</v>
      </c>
      <c r="E79" s="30" t="s">
        <v>309</v>
      </c>
      <c r="F79" s="34">
        <v>21.184851999999999</v>
      </c>
      <c r="G79" s="34">
        <v>92.147703000000007</v>
      </c>
      <c r="H79" s="82"/>
      <c r="I79" s="82"/>
      <c r="J79" s="82"/>
      <c r="K79" s="82"/>
      <c r="L79" s="82"/>
      <c r="M79" s="82"/>
      <c r="N79" s="82"/>
      <c r="O79" s="82"/>
      <c r="P79" s="82"/>
      <c r="Q79" s="82"/>
      <c r="R79" s="82"/>
      <c r="S79" s="82"/>
      <c r="T79" s="82"/>
      <c r="U79" s="82"/>
      <c r="V79" s="82"/>
    </row>
    <row r="80" spans="1:22" s="6" customFormat="1" ht="16.8">
      <c r="A80" s="30" t="s">
        <v>228</v>
      </c>
      <c r="B80" s="31" t="s">
        <v>0</v>
      </c>
      <c r="C80" s="30" t="s">
        <v>81</v>
      </c>
      <c r="D80" s="31" t="s">
        <v>590</v>
      </c>
      <c r="E80" s="30" t="s">
        <v>310</v>
      </c>
      <c r="F80" s="34">
        <v>21.185963000000001</v>
      </c>
      <c r="G80" s="34">
        <v>92.144324999999995</v>
      </c>
      <c r="H80" s="82"/>
      <c r="I80" s="82"/>
      <c r="J80" s="82"/>
      <c r="K80" s="82"/>
      <c r="L80" s="82"/>
      <c r="M80" s="82"/>
      <c r="N80" s="82"/>
      <c r="O80" s="82"/>
      <c r="P80" s="82"/>
      <c r="Q80" s="82"/>
      <c r="R80" s="82"/>
      <c r="S80" s="82"/>
      <c r="T80" s="82"/>
      <c r="U80" s="82"/>
      <c r="V80" s="82"/>
    </row>
    <row r="81" spans="1:7" ht="55.15" customHeight="1">
      <c r="A81" s="30" t="s">
        <v>605</v>
      </c>
      <c r="B81" s="30" t="s">
        <v>0</v>
      </c>
      <c r="C81" s="30" t="s">
        <v>82</v>
      </c>
      <c r="D81" s="30" t="s">
        <v>340</v>
      </c>
      <c r="E81" s="30" t="s">
        <v>608</v>
      </c>
      <c r="F81" s="34">
        <v>21.174230000000001</v>
      </c>
      <c r="G81" s="34">
        <v>92.148830000000004</v>
      </c>
    </row>
    <row r="82" spans="1:7" ht="16.8">
      <c r="A82" s="30" t="s">
        <v>605</v>
      </c>
      <c r="B82" s="30" t="s">
        <v>0</v>
      </c>
      <c r="C82" s="30" t="s">
        <v>82</v>
      </c>
      <c r="D82" s="30" t="s">
        <v>149</v>
      </c>
      <c r="E82" s="30" t="s">
        <v>613</v>
      </c>
      <c r="F82" s="34">
        <v>21.185230000000001</v>
      </c>
      <c r="G82" s="34">
        <v>92.196830000000006</v>
      </c>
    </row>
    <row r="83" spans="1:7" ht="55.15" customHeight="1">
      <c r="A83" s="30" t="s">
        <v>605</v>
      </c>
      <c r="B83" s="30" t="s">
        <v>0</v>
      </c>
      <c r="C83" s="30" t="s">
        <v>82</v>
      </c>
      <c r="D83" s="30" t="s">
        <v>145</v>
      </c>
      <c r="E83" s="30" t="s">
        <v>617</v>
      </c>
      <c r="F83" s="34">
        <v>21.183026999999999</v>
      </c>
      <c r="G83" s="34">
        <v>92.14631</v>
      </c>
    </row>
    <row r="84" spans="1:7" ht="55.15" customHeight="1">
      <c r="A84" s="30" t="s">
        <v>279</v>
      </c>
      <c r="B84" s="30" t="s">
        <v>0</v>
      </c>
      <c r="C84" s="30" t="s">
        <v>83</v>
      </c>
      <c r="D84" s="30" t="s">
        <v>131</v>
      </c>
      <c r="E84" s="30" t="s">
        <v>219</v>
      </c>
      <c r="F84" s="34">
        <v>21.187465</v>
      </c>
      <c r="G84" s="34">
        <v>92.140186</v>
      </c>
    </row>
    <row r="85" spans="1:7" ht="55.15" customHeight="1">
      <c r="A85" s="30" t="s">
        <v>279</v>
      </c>
      <c r="B85" s="30" t="s">
        <v>0</v>
      </c>
      <c r="C85" s="30" t="s">
        <v>83</v>
      </c>
      <c r="D85" s="30" t="s">
        <v>131</v>
      </c>
      <c r="E85" s="30" t="s">
        <v>323</v>
      </c>
      <c r="F85" s="34">
        <v>21.188099999999999</v>
      </c>
      <c r="G85" s="34">
        <v>92.14085</v>
      </c>
    </row>
    <row r="86" spans="1:7" ht="55.15" customHeight="1">
      <c r="A86" s="30" t="s">
        <v>223</v>
      </c>
      <c r="B86" s="31" t="s">
        <v>0</v>
      </c>
      <c r="C86" s="31" t="s">
        <v>83</v>
      </c>
      <c r="D86" s="31" t="s">
        <v>131</v>
      </c>
      <c r="E86" s="31" t="s">
        <v>219</v>
      </c>
      <c r="F86" s="98">
        <v>21.191718000000002</v>
      </c>
      <c r="G86" s="98">
        <v>92.139201999999997</v>
      </c>
    </row>
    <row r="87" spans="1:7" ht="55.15" customHeight="1">
      <c r="A87" s="30" t="s">
        <v>223</v>
      </c>
      <c r="B87" s="31" t="s">
        <v>0</v>
      </c>
      <c r="C87" s="31" t="s">
        <v>83</v>
      </c>
      <c r="D87" s="31" t="s">
        <v>149</v>
      </c>
      <c r="E87" s="31" t="s">
        <v>222</v>
      </c>
      <c r="F87" s="98">
        <v>21.189550000000001</v>
      </c>
      <c r="G87" s="98">
        <v>92.13776</v>
      </c>
    </row>
    <row r="88" spans="1:7" ht="55.15" customHeight="1">
      <c r="A88" s="30" t="s">
        <v>214</v>
      </c>
      <c r="B88" s="30" t="s">
        <v>0</v>
      </c>
      <c r="C88" s="96" t="s">
        <v>83</v>
      </c>
      <c r="D88" s="96" t="s">
        <v>149</v>
      </c>
      <c r="E88" s="96" t="s">
        <v>632</v>
      </c>
      <c r="F88" s="34">
        <v>21.187732</v>
      </c>
      <c r="G88" s="34">
        <v>92.140873999999997</v>
      </c>
    </row>
    <row r="89" spans="1:7" ht="55.15" customHeight="1">
      <c r="A89" s="30" t="s">
        <v>279</v>
      </c>
      <c r="B89" s="30" t="s">
        <v>0</v>
      </c>
      <c r="C89" s="30" t="s">
        <v>90</v>
      </c>
      <c r="D89" s="30" t="s">
        <v>324</v>
      </c>
      <c r="E89" s="30" t="s">
        <v>324</v>
      </c>
      <c r="F89" s="34">
        <v>21.1932499999999</v>
      </c>
      <c r="G89" s="34">
        <v>92.140919999999895</v>
      </c>
    </row>
    <row r="90" spans="1:7" ht="55.15" customHeight="1">
      <c r="A90" s="30" t="s">
        <v>148</v>
      </c>
      <c r="B90" s="30" t="s">
        <v>374</v>
      </c>
      <c r="C90" s="30" t="s">
        <v>90</v>
      </c>
      <c r="D90" s="30" t="s">
        <v>375</v>
      </c>
      <c r="E90" s="30"/>
      <c r="F90" s="34">
        <v>21.199580000000001</v>
      </c>
      <c r="G90" s="34">
        <v>92.136989999999997</v>
      </c>
    </row>
    <row r="91" spans="1:7" ht="55.15" customHeight="1">
      <c r="A91" s="30" t="s">
        <v>148</v>
      </c>
      <c r="B91" s="30" t="s">
        <v>0</v>
      </c>
      <c r="C91" s="30" t="s">
        <v>84</v>
      </c>
      <c r="D91" s="30" t="s">
        <v>149</v>
      </c>
      <c r="E91" s="30" t="s">
        <v>428</v>
      </c>
      <c r="F91" s="34">
        <v>21.131931000000002</v>
      </c>
      <c r="G91" s="34">
        <v>92.154475000000005</v>
      </c>
    </row>
    <row r="92" spans="1:7" ht="55.15" customHeight="1">
      <c r="A92" s="31" t="s">
        <v>284</v>
      </c>
      <c r="B92" s="31" t="s">
        <v>0</v>
      </c>
      <c r="C92" s="30" t="s">
        <v>85</v>
      </c>
      <c r="D92" s="30" t="s">
        <v>145</v>
      </c>
      <c r="E92" s="30" t="s">
        <v>190</v>
      </c>
      <c r="F92" s="34">
        <v>21.087841000000001</v>
      </c>
      <c r="G92" s="34">
        <v>92.193640000000002</v>
      </c>
    </row>
    <row r="93" spans="1:7" ht="55.15" customHeight="1">
      <c r="A93" s="30" t="s">
        <v>125</v>
      </c>
      <c r="B93" s="30" t="s">
        <v>0</v>
      </c>
      <c r="C93" s="30" t="s">
        <v>86</v>
      </c>
      <c r="D93" s="30" t="s">
        <v>128</v>
      </c>
      <c r="E93" s="30" t="s">
        <v>389</v>
      </c>
      <c r="F93" s="34">
        <v>20.9722477</v>
      </c>
      <c r="G93" s="34">
        <v>92.243384230999894</v>
      </c>
    </row>
    <row r="94" spans="1:7" ht="55.15" customHeight="1">
      <c r="A94" s="31" t="s">
        <v>125</v>
      </c>
      <c r="B94" s="31" t="s">
        <v>0</v>
      </c>
      <c r="C94" s="31" t="s">
        <v>86</v>
      </c>
      <c r="D94" s="31" t="s">
        <v>137</v>
      </c>
      <c r="E94" s="31" t="s">
        <v>394</v>
      </c>
      <c r="F94" s="98">
        <v>20.968579999999999</v>
      </c>
      <c r="G94" s="98">
        <v>92.245469999999997</v>
      </c>
    </row>
    <row r="95" spans="1:7" ht="55.15" customHeight="1">
      <c r="A95" s="31" t="s">
        <v>125</v>
      </c>
      <c r="B95" s="30" t="s">
        <v>644</v>
      </c>
      <c r="C95" s="96" t="s">
        <v>86</v>
      </c>
      <c r="D95" s="96" t="s">
        <v>128</v>
      </c>
      <c r="E95" s="96" t="s">
        <v>376</v>
      </c>
      <c r="F95" s="34">
        <v>20.969662899999999</v>
      </c>
      <c r="G95" s="34">
        <v>92.243492500000002</v>
      </c>
    </row>
    <row r="96" spans="1:7" ht="55.15" customHeight="1">
      <c r="A96" s="30" t="s">
        <v>200</v>
      </c>
      <c r="B96" s="30" t="s">
        <v>0</v>
      </c>
      <c r="C96" s="30" t="s">
        <v>86</v>
      </c>
      <c r="D96" s="30" t="s">
        <v>140</v>
      </c>
      <c r="E96" s="30" t="s">
        <v>203</v>
      </c>
      <c r="F96" s="34">
        <v>20.973885024800001</v>
      </c>
      <c r="G96" s="34">
        <v>92.246759343899896</v>
      </c>
    </row>
    <row r="97" spans="1:22" ht="55.15" customHeight="1">
      <c r="A97" s="30" t="s">
        <v>148</v>
      </c>
      <c r="B97" s="30" t="s">
        <v>0</v>
      </c>
      <c r="C97" s="30" t="s">
        <v>87</v>
      </c>
      <c r="D97" s="30" t="s">
        <v>149</v>
      </c>
      <c r="E97" s="30" t="s">
        <v>452</v>
      </c>
      <c r="F97" s="34">
        <v>20.977315000000001</v>
      </c>
      <c r="G97" s="34">
        <v>92.242219000000006</v>
      </c>
    </row>
    <row r="98" spans="1:22" ht="55.15" customHeight="1">
      <c r="A98" s="30" t="s">
        <v>214</v>
      </c>
      <c r="B98" s="30" t="s">
        <v>0</v>
      </c>
      <c r="C98" s="96" t="s">
        <v>87</v>
      </c>
      <c r="D98" s="96" t="s">
        <v>149</v>
      </c>
      <c r="E98" s="96" t="s">
        <v>215</v>
      </c>
      <c r="F98" s="34">
        <v>20.977315000000001</v>
      </c>
      <c r="G98" s="34">
        <v>92.242219000000006</v>
      </c>
    </row>
    <row r="99" spans="1:22" ht="55.15" customHeight="1">
      <c r="A99" s="30" t="s">
        <v>285</v>
      </c>
      <c r="B99" s="31" t="s">
        <v>0</v>
      </c>
      <c r="C99" s="30" t="s">
        <v>88</v>
      </c>
      <c r="D99" s="30" t="s">
        <v>128</v>
      </c>
      <c r="E99" s="30" t="s">
        <v>211</v>
      </c>
      <c r="F99" s="34">
        <v>20.951250000000002</v>
      </c>
      <c r="G99" s="34">
        <v>92.257949999999994</v>
      </c>
    </row>
    <row r="100" spans="1:22" s="16" customFormat="1" ht="16.8">
      <c r="A100" s="30" t="s">
        <v>285</v>
      </c>
      <c r="B100" s="31" t="s">
        <v>0</v>
      </c>
      <c r="C100" s="30" t="s">
        <v>88</v>
      </c>
      <c r="D100" s="30" t="s">
        <v>212</v>
      </c>
      <c r="E100" s="30" t="s">
        <v>213</v>
      </c>
      <c r="F100" s="34">
        <v>20.957409999999999</v>
      </c>
      <c r="G100" s="34">
        <v>92.253209999999996</v>
      </c>
      <c r="H100" s="83"/>
      <c r="I100" s="83"/>
      <c r="J100" s="83"/>
      <c r="K100" s="83"/>
      <c r="L100" s="83"/>
      <c r="M100" s="83"/>
      <c r="N100" s="83"/>
      <c r="O100" s="83"/>
      <c r="P100" s="83"/>
      <c r="Q100" s="83"/>
      <c r="R100" s="83"/>
      <c r="S100" s="83"/>
      <c r="T100" s="83"/>
      <c r="U100" s="83"/>
      <c r="V100" s="83"/>
    </row>
    <row r="101" spans="1:22" customFormat="1" ht="16.8">
      <c r="A101" s="30" t="s">
        <v>200</v>
      </c>
      <c r="B101" s="31" t="s">
        <v>0</v>
      </c>
      <c r="C101" s="30" t="s">
        <v>88</v>
      </c>
      <c r="D101" s="30" t="s">
        <v>137</v>
      </c>
      <c r="E101" s="30" t="s">
        <v>206</v>
      </c>
      <c r="F101" s="34">
        <v>20.949918</v>
      </c>
      <c r="G101" s="34">
        <v>92.253796100000002</v>
      </c>
      <c r="H101" s="82"/>
      <c r="I101" s="82"/>
      <c r="J101" s="82"/>
      <c r="K101" s="82"/>
      <c r="L101" s="82"/>
      <c r="M101" s="82"/>
      <c r="N101" s="82"/>
      <c r="O101" s="82"/>
      <c r="P101" s="82"/>
      <c r="Q101" s="82"/>
      <c r="R101" s="82"/>
      <c r="S101" s="82"/>
      <c r="T101" s="82"/>
      <c r="U101" s="82"/>
      <c r="V101" s="82"/>
    </row>
    <row r="102" spans="1:22" customFormat="1" ht="16.8">
      <c r="A102" s="31" t="s">
        <v>125</v>
      </c>
      <c r="B102" s="31" t="s">
        <v>0</v>
      </c>
      <c r="C102" s="30" t="s">
        <v>89</v>
      </c>
      <c r="D102" s="30" t="s">
        <v>131</v>
      </c>
      <c r="E102" s="30" t="s">
        <v>131</v>
      </c>
      <c r="F102" s="34">
        <v>20.94003</v>
      </c>
      <c r="G102" s="34">
        <v>92.262540000000001</v>
      </c>
      <c r="H102" s="82"/>
      <c r="I102" s="82"/>
      <c r="J102" s="82"/>
      <c r="K102" s="82"/>
      <c r="L102" s="82"/>
      <c r="M102" s="82"/>
      <c r="N102" s="82"/>
      <c r="O102" s="82"/>
      <c r="P102" s="82"/>
      <c r="Q102" s="82"/>
      <c r="R102" s="82"/>
      <c r="S102" s="82"/>
      <c r="T102" s="82"/>
      <c r="U102" s="82"/>
      <c r="V102" s="82"/>
    </row>
    <row r="103" spans="1:22" customFormat="1" ht="50.4">
      <c r="A103" s="31" t="s">
        <v>286</v>
      </c>
      <c r="B103" s="31" t="s">
        <v>0</v>
      </c>
      <c r="C103" s="31" t="s">
        <v>89</v>
      </c>
      <c r="D103" s="31" t="s">
        <v>131</v>
      </c>
      <c r="E103" s="31" t="s">
        <v>248</v>
      </c>
      <c r="F103" s="98">
        <v>20.947658000000001</v>
      </c>
      <c r="G103" s="98">
        <v>92.260463999999999</v>
      </c>
      <c r="H103" s="82"/>
      <c r="I103" s="82"/>
      <c r="J103" s="82"/>
      <c r="K103" s="82"/>
      <c r="L103" s="82"/>
      <c r="M103" s="82"/>
      <c r="N103" s="82"/>
      <c r="O103" s="82"/>
      <c r="P103" s="82"/>
      <c r="Q103" s="82"/>
      <c r="R103" s="82"/>
      <c r="S103" s="82"/>
      <c r="T103" s="82"/>
      <c r="U103" s="82"/>
      <c r="V103" s="82"/>
    </row>
    <row r="104" spans="1:22" ht="16.8">
      <c r="A104" s="30" t="s">
        <v>214</v>
      </c>
      <c r="B104" s="30" t="s">
        <v>0</v>
      </c>
      <c r="C104" s="96" t="s">
        <v>89</v>
      </c>
      <c r="D104" s="96" t="s">
        <v>149</v>
      </c>
      <c r="E104" s="96" t="s">
        <v>210</v>
      </c>
      <c r="F104" s="34">
        <v>20.942409000000001</v>
      </c>
      <c r="G104" s="34">
        <v>92.257384000000002</v>
      </c>
    </row>
    <row r="105" spans="1:22" ht="16.8">
      <c r="A105" s="30" t="s">
        <v>285</v>
      </c>
      <c r="B105" s="31" t="s">
        <v>0</v>
      </c>
      <c r="C105" s="30" t="s">
        <v>91</v>
      </c>
      <c r="D105" s="30" t="s">
        <v>131</v>
      </c>
      <c r="E105" s="30"/>
      <c r="F105" s="34">
        <v>21.212779999999899</v>
      </c>
      <c r="G105" s="34">
        <v>92.164680000000004</v>
      </c>
      <c r="H105" s="86"/>
      <c r="I105" s="86"/>
      <c r="J105" s="86"/>
      <c r="K105" s="86"/>
      <c r="L105" s="86"/>
      <c r="M105" s="86"/>
      <c r="N105" s="86"/>
      <c r="O105" s="86"/>
      <c r="P105" s="86"/>
      <c r="Q105" s="86"/>
      <c r="R105" s="86"/>
      <c r="S105" s="86"/>
      <c r="T105" s="86"/>
      <c r="U105" s="86"/>
      <c r="V105" s="86"/>
    </row>
    <row r="106" spans="1:22" ht="16.8">
      <c r="A106" s="97" t="s">
        <v>285</v>
      </c>
      <c r="B106" s="31" t="s">
        <v>0</v>
      </c>
      <c r="C106" s="30" t="s">
        <v>92</v>
      </c>
      <c r="D106" s="30" t="s">
        <v>145</v>
      </c>
      <c r="E106" s="30" t="s">
        <v>109</v>
      </c>
      <c r="F106" s="34">
        <v>20.952611000000001</v>
      </c>
      <c r="G106" s="34">
        <v>92.251658000000006</v>
      </c>
      <c r="H106" s="86"/>
      <c r="I106" s="86"/>
      <c r="J106" s="86"/>
      <c r="K106" s="86"/>
      <c r="L106" s="86"/>
      <c r="M106" s="86"/>
      <c r="N106" s="86"/>
      <c r="O106" s="86"/>
      <c r="P106" s="86"/>
      <c r="Q106" s="86"/>
      <c r="R106" s="86"/>
      <c r="S106" s="86"/>
      <c r="T106" s="86"/>
      <c r="U106" s="86"/>
      <c r="V106" s="86"/>
    </row>
    <row r="107" spans="1:22" ht="16.8">
      <c r="A107" s="30" t="s">
        <v>285</v>
      </c>
      <c r="B107" s="31" t="s">
        <v>0</v>
      </c>
      <c r="C107" s="30" t="s">
        <v>92</v>
      </c>
      <c r="D107" s="30" t="s">
        <v>175</v>
      </c>
      <c r="E107" s="30" t="s">
        <v>109</v>
      </c>
      <c r="F107" s="34">
        <v>20.961089999999899</v>
      </c>
      <c r="G107" s="34">
        <v>92.248270000000005</v>
      </c>
    </row>
    <row r="108" spans="1:22">
      <c r="A108" s="50"/>
      <c r="B108" s="50"/>
      <c r="C108" s="50"/>
      <c r="D108" s="50"/>
      <c r="E108" s="50"/>
      <c r="F108" s="50"/>
      <c r="G108" s="50"/>
    </row>
    <row r="109" spans="1:22">
      <c r="A109" s="50"/>
      <c r="B109" s="50"/>
      <c r="C109" s="50"/>
      <c r="D109" s="50"/>
      <c r="E109" s="50"/>
      <c r="F109" s="50"/>
      <c r="G109" s="50"/>
    </row>
    <row r="110" spans="1:22">
      <c r="A110" s="50"/>
      <c r="B110" s="50"/>
      <c r="C110" s="50"/>
      <c r="D110" s="50"/>
      <c r="E110" s="50"/>
      <c r="F110" s="50"/>
      <c r="G110" s="50"/>
    </row>
    <row r="111" spans="1:22">
      <c r="A111" s="50"/>
      <c r="B111" s="50"/>
      <c r="C111" s="50"/>
      <c r="D111" s="50"/>
      <c r="E111" s="50"/>
      <c r="F111" s="50"/>
      <c r="G111" s="50"/>
    </row>
    <row r="113" s="50" customFormat="1"/>
    <row r="114" s="50" customFormat="1"/>
  </sheetData>
  <autoFilter ref="A1:V107" xr:uid="{00000000-0009-0000-0000-000004000000}"/>
  <sortState xmlns:xlrd2="http://schemas.microsoft.com/office/spreadsheetml/2017/richdata2" ref="A2:G105">
    <sortCondition ref="C2:C105"/>
  </sortState>
  <dataValidations disablePrompts="1" count="1">
    <dataValidation type="list" allowBlank="1" showErrorMessage="1" sqref="B28" xr:uid="{00000000-0002-0000-0400-000000000000}">
      <formula1>"Material Recovery Facility (MRF),Composting facility (only organics),Plastic recycling facility,Upcycling Center,Segregation site for drainage waste,Dumping point,MRF"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400-000001000000}">
          <x14:formula1>
            <xm:f>Dropdown!$A$2:$A$7</xm:f>
          </x14:formula1>
          <xm:sqref>B105:B1048576</xm:sqref>
        </x14:dataValidation>
        <x14:dataValidation type="list" allowBlank="1" showInputMessage="1" showErrorMessage="1" xr:uid="{00000000-0002-0000-0400-000002000000}">
          <x14:formula1>
            <xm:f>'C:\Users\HCMP-WASH-JAFAR\AppData\Local\Microsoft\Windows\INetCache\Content.Outlook\GXUH8LOW\[30012023_2nd Round 2022_MRF Data Template.xlsx]Dropdown'!#REF!</xm:f>
          </x14:formula1>
          <xm:sqref>C95 B90:C90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Dropdown</vt:lpstr>
      <vt:lpstr>Summary</vt:lpstr>
      <vt:lpstr>MRF Data July 2024</vt:lpstr>
      <vt:lpstr>Pivot</vt:lpstr>
      <vt:lpstr>MRF 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Tanvir Ahmed</dc:creator>
  <cp:lastModifiedBy>Tanvir Ahmed</cp:lastModifiedBy>
  <dcterms:created xsi:type="dcterms:W3CDTF">2021-06-02T06:24:23Z</dcterms:created>
  <dcterms:modified xsi:type="dcterms:W3CDTF">2024-10-24T11:25:20Z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2021-06-27T09:51:35Z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aff87526-6f58-4889-b618-e40aa2ecca55</vt:lpwstr>
  </property>
  <property fmtid="{D5CDD505-2E9C-101B-9397-08002B2CF9AE}" pid="8" name="MSIP_Label_2059aa38-f392-4105-be92-628035578272_ContentBits">
    <vt:lpwstr>0</vt:lpwstr>
  </property>
</Properties>
</file>